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<sst xmlns="http://schemas.openxmlformats.org/spreadsheetml/2006/main" count="7925" uniqueCount="1750">
  <si>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</si>
  <si>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</si>
  <si>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</si>
  <si>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</si>
  <si>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</si>
  <si>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</si>
  <si>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</si>
  <si>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</si>
  <si>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</si>
  <si>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</si>
  <si>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</si>
  <si>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</si>
  <si>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</si>
  <si>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</si>
  <si>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</si>
  <si>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</si>
  <si>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</si>
  <si>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</si>
  <si>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</si>
  <si>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</si>
  <si>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</si>
  <si>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</si>
  <si>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</si>
  <si>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</si>
  <si>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</si>
  <si>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</si>
  <si>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</si>
  <si>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</si>
  <si>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</si>
  <si>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</si>
  <si>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</si>
  <si>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</si>
  <si>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</si>
  <si>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</si>
  <si>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</si>
  <si>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</si>
  <si>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</si>
  <si>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</si>
  <si>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</si>
  <si>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</si>
  <si>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</si>
  <si>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</si>
  <si>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</si>
  <si>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</si>
  <si>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</si>
  <si>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</si>
  <si>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</si>
  <si>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</si>
  <si>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</si>
  <si>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</si>
  <si>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</si>
  <si>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</si>
  <si>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</si>
  <si>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</si>
  <si>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</si>
  <si>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</si>
  <si>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</si>
  <si>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</si>
  <si>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</si>
  <si>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</si>
  <si>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</si>
  <si>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</si>
  <si>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</si>
  <si>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</si>
  <si>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</si>
  <si>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</si>
  <si>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</si>
  <si>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</si>
  <si>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</si>
  <si>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</si>
  <si>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</si>
  <si>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</si>
  <si>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</si>
  <si>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</si>
  <si>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</si>
  <si>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</si>
  <si>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</si>
  <si>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</si>
  <si>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</si>
  <si>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</si>
  <si>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</si>
  <si>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</si>
  <si>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</si>
  <si>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</si>
  <si>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</si>
  <si>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</si>
  <si>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</si>
  <si>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</si>
  <si>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</si>
  <si>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</si>
  <si>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</si>
  <si>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</si>
  <si>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</si>
  <si>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</si>
  <si>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</si>
  <si>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</si>
  <si>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</si>
  <si>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</si>
  <si>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</si>
  <si>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</si>
  <si>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</si>
  <si>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</si>
  <si>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</si>
  <si>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</si>
  <si>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</si>
  <si>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</si>
  <si>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</si>
  <si>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</si>
  <si>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</si>
  <si>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</si>
  <si>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</si>
  <si>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</si>
  <si>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</si>
  <si>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</si>
  <si>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</si>
  <si>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</si>
  <si>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</si>
  <si>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</si>
  <si>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</si>
  <si>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</si>
  <si>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</si>
  <si>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</si>
  <si>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</si>
  <si>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</si>
  <si>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</si>
  <si>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</si>
  <si>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</si>
  <si>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</si>
  <si>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</si>
  <si>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</si>
  <si>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</si>
  <si>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</si>
  <si>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</si>
  <si>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</si>
  <si>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</si>
  <si>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</si>
  <si>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</si>
  <si>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</si>
  <si>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</si>
  <si>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</si>
  <si>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</si>
  <si>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</si>
  <si>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</si>
  <si>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</si>
  <si>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</si>
  <si>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</si>
  <si>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</si>
  <si>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</si>
  <si>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</si>
  <si>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</si>
  <si>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</si>
  <si>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</si>
  <si>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</si>
  <si>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</si>
  <si>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</si>
  <si>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</si>
  <si>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</si>
  <si>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</si>
  <si>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</si>
  <si>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</si>
  <si>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</si>
  <si>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</si>
  <si>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</si>
  <si>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</si>
  <si>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</si>
  <si>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</si>
  <si>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</si>
  <si>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</si>
  <si>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</si>
  <si>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</si>
  <si>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</si>
  <si>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</si>
  <si>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</si>
  <si>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</si>
  <si>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</si>
  <si>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</si>
  <si>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</si>
  <si>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</si>
  <si>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</si>
  <si>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</si>
  <si>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</si>
  <si>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</si>
  <si>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</si>
  <si>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</si>
  <si>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</si>
  <si>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</si>
  <si>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</si>
  <si>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</si>
  <si>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</si>
  <si>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</si>
  <si>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</si>
  <si>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</si>
  <si>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</si>
  <si>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</si>
  <si>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</si>
  <si>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</si>
  <si>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</si>
  <si>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</si>
  <si>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</si>
  <si>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</si>
  <si>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</si>
  <si>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</si>
  <si>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</si>
  <si>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</si>
  <si>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</si>
  <si>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</si>
  <si>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</si>
  <si>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</si>
  <si>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</si>
  <si>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</si>
  <si>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</si>
  <si>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</si>
  <si>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</si>
  <si>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</si>
  <si>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</si>
  <si>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</si>
  <si>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</si>
  <si>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</si>
  <si>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</si>
  <si>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</si>
  <si>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</si>
  <si>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</si>
  <si>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</si>
  <si>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</si>
  <si>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</si>
  <si>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</si>
  <si>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</si>
  <si>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</si>
  <si>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</si>
  <si>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</si>
  <si>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</si>
  <si>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</si>
  <si>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</si>
  <si>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</si>
  <si>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</si>
  <si>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</si>
  <si>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</si>
  <si>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</si>
  <si>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</si>
  <si>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</si>
  <si>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</si>
  <si>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</si>
  <si>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</si>
  <si>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</si>
  <si>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</si>
  <si>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</si>
  <si>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</si>
  <si>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</si>
  <si>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</si>
  <si>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</si>
  <si>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</si>
  <si>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</si>
  <si>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</si>
  <si>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</si>
  <si>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</si>
  <si>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</si>
  <si>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</si>
  <si>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</si>
  <si>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</si>
  <si>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</si>
  <si>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</si>
  <si>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</si>
  <si>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</si>
  <si>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</si>
  <si>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</si>
  <si>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</si>
  <si>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</si>
  <si>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</si>
  <si>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</si>
  <si>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</si>
  <si>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</si>
  <si>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</si>
  <si>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</si>
  <si>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</si>
  <si>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</si>
  <si>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</si>
  <si>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</si>
  <si>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</si>
  <si>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</si>
  <si>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</si>
  <si>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</si>
  <si>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</si>
  <si>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</si>
  <si>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</si>
  <si>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</si>
  <si>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</si>
  <si>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</si>
  <si>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</si>
  <si>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</si>
  <si>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</si>
  <si>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</si>
  <si>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</si>
  <si>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</si>
  <si>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</si>
  <si>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</si>
  <si>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</si>
  <si>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</si>
  <si>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</si>
  <si>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</si>
  <si>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</si>
  <si>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</si>
  <si>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</si>
  <si>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</si>
  <si>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</si>
  <si>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</si>
  <si>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</si>
  <si>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</si>
  <si>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</si>
  <si>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</si>
  <si>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</si>
  <si>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</si>
  <si>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</si>
  <si>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</si>
  <si>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</si>
  <si>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</si>
  <si>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</si>
  <si>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</si>
  <si>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</si>
  <si>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</si>
  <si>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</si>
  <si>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</si>
  <si>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</si>
  <si>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</si>
  <si>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</si>
  <si>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</si>
  <si>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</si>
  <si>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</si>
  <si>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</si>
  <si>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</si>
  <si>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</si>
  <si>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</si>
  <si>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</si>
  <si>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</si>
  <si>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</si>
  <si>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</si>
  <si>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</si>
  <si>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</si>
  <si>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</si>
  <si>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</si>
  <si>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</si>
  <si>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</si>
  <si>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</si>
  <si>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</si>
  <si>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</si>
  <si>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</si>
  <si>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</si>
  <si>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</si>
  <si>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</si>
  <si>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</si>
  <si>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</si>
  <si>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</si>
  <si>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</si>
  <si>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</si>
  <si>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</si>
  <si>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</si>
  <si>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</si>
  <si>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</si>
  <si>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</si>
  <si>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</si>
  <si>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</si>
  <si>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</si>
  <si>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</si>
  <si>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</si>
  <si>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</si>
  <si>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</si>
  <si>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</si>
  <si>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</si>
  <si>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</si>
  <si>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</si>
  <si>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</si>
  <si>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</si>
  <si>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</si>
  <si>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</si>
  <si>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</si>
  <si>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</si>
  <si>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</si>
  <si>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</si>
  <si>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</si>
  <si>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</si>
  <si>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</si>
  <si>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</si>
  <si>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</si>
  <si>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</si>
  <si>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</si>
  <si>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</si>
  <si>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</si>
  <si>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</si>
  <si>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</si>
  <si>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</si>
  <si>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</si>
  <si>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</si>
  <si>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</si>
  <si>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</si>
  <si>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</si>
  <si>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</si>
  <si>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</si>
  <si>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</si>
  <si>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</si>
  <si>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</si>
  <si>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</si>
  <si>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</si>
  <si>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</si>
  <si>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</si>
  <si>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</si>
  <si>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</si>
  <si>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</si>
  <si>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</si>
  <si>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</si>
  <si>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</si>
  <si>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</si>
  <si>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</si>
  <si>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</si>
  <si>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</si>
  <si>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</si>
  <si>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</si>
  <si>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</si>
  <si>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</si>
  <si>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</si>
  <si>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</si>
  <si>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</si>
  <si>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</si>
  <si>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</si>
  <si>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</si>
  <si>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</si>
  <si>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</si>
  <si>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</si>
  <si>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</si>
  <si>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</si>
  <si>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</si>
  <si>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</si>
  <si>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</si>
  <si>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</si>
  <si>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</si>
  <si>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</si>
  <si>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</si>
  <si>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</si>
  <si>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</si>
  <si>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</si>
  <si>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</si>
  <si>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</si>
  <si>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</si>
  <si>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</si>
  <si>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</si>
  <si>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</si>
  <si>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</si>
  <si>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</si>
  <si>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</si>
  <si>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</si>
  <si>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</si>
  <si>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</si>
  <si>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</si>
  <si>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</si>
  <si>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</si>
  <si>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</si>
  <si>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</si>
  <si>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</si>
  <si>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</si>
  <si>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</si>
  <si>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</si>
  <si>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</si>
  <si>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</si>
  <si>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</si>
  <si>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</si>
  <si>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</si>
  <si>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</si>
  <si>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</si>
  <si>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</si>
  <si>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</si>
  <si>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</si>
  <si>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</si>
  <si>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</si>
  <si>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</si>
  <si>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</si>
  <si>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</si>
  <si>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</si>
  <si>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</si>
  <si>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</si>
  <si>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</si>
  <si>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</si>
  <si>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</si>
  <si>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</si>
  <si>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</si>
  <si>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</si>
  <si>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</si>
  <si>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</si>
  <si>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</si>
  <si>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</si>
  <si>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</si>
  <si>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</si>
  <si>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</si>
  <si>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</si>
  <si>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</si>
  <si>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</si>
  <si>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</si>
  <si>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</si>
  <si>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</si>
  <si>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</si>
  <si>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</si>
  <si>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</si>
  <si>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</si>
  <si>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</si>
  <si>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</si>
  <si>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</si>
  <si>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</si>
  <si>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</si>
  <si>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</si>
  <si>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</si>
  <si>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</si>
  <si>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</si>
  <si>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</si>
  <si>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</si>
  <si>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</si>
  <si>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</si>
  <si>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</si>
  <si>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</si>
  <si>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</si>
  <si>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</si>
  <si>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</si>
  <si>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</si>
  <si>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</si>
  <si>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</si>
  <si>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</si>
  <si>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</si>
  <si>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</si>
  <si>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</si>
  <si>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</si>
  <si>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</si>
  <si>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</si>
  <si>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</si>
  <si>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</si>
  <si>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</si>
  <si>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</si>
  <si>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</si>
  <si>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</si>
  <si>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</si>
  <si>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</si>
  <si>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</si>
  <si>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</si>
  <si>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</si>
  <si>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</si>
  <si>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</si>
  <si>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</si>
  <si>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</si>
  <si>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</si>
  <si>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</si>
  <si>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</si>
  <si>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</si>
  <si>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</si>
  <si>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</si>
  <si>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</si>
  <si>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</si>
  <si>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</si>
  <si>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</si>
  <si>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</si>
  <si>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</si>
  <si>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</si>
  <si>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</si>
  <si>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</si>
  <si>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</si>
  <si>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</si>
  <si>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</si>
  <si>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</si>
  <si>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</si>
  <si>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</si>
  <si>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</si>
  <si>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</si>
  <si>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</si>
  <si>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</si>
  <si>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</si>
  <si>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</si>
  <si>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</si>
  <si>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</si>
  <si>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</si>
  <si>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</si>
  <si>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</si>
  <si>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</si>
  <si>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</si>
  <si>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</si>
  <si>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</si>
  <si>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</si>
  <si>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</si>
  <si>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</si>
  <si>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</si>
  <si>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</si>
  <si>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</si>
  <si>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</si>
  <si>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</si>
  <si>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</si>
  <si>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</si>
  <si>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</si>
  <si>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</si>
  <si>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</si>
  <si>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</si>
  <si>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</si>
  <si>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</si>
  <si>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</si>
  <si>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</si>
  <si>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</si>
  <si>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</si>
  <si>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</si>
  <si>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</si>
  <si>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</si>
  <si>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</si>
  <si>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</si>
  <si>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</si>
  <si>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</si>
  <si>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</si>
  <si>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</si>
  <si>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</si>
  <si>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</si>
  <si>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</si>
  <si>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</si>
  <si>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</si>
  <si>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</si>
  <si>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</si>
  <si>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</si>
  <si>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</si>
  <si>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</si>
  <si>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</si>
  <si>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</si>
  <si>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</si>
  <si>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</si>
  <si>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</si>
  <si>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</si>
  <si>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</si>
  <si>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</si>
  <si>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</si>
  <si>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</si>
  <si>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</si>
  <si>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</si>
  <si>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</si>
  <si>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</si>
  <si>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</si>
  <si>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</si>
  <si>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</si>
  <si>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</si>
  <si>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</si>
  <si>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</si>
  <si>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</si>
  <si>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</si>
  <si>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</si>
  <si>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</si>
  <si>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</si>
  <si>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</si>
  <si>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</si>
  <si>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</si>
  <si>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</si>
  <si>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</si>
  <si>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</si>
  <si>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</si>
  <si>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</si>
  <si>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</si>
  <si>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</si>
  <si>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</si>
  <si>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</si>
  <si>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</si>
  <si>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</si>
  <si>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</si>
  <si>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</si>
  <si>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</si>
  <si>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</si>
  <si>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</si>
  <si>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</si>
  <si>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</si>
  <si>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</si>
  <si>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</si>
  <si>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</si>
  <si>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</si>
  <si>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</si>
  <si>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</si>
  <si>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</si>
  <si>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</si>
  <si>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</si>
  <si>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</si>
  <si>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</si>
  <si>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</si>
  <si>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</si>
  <si>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</si>
  <si>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</si>
  <si>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</si>
  <si>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</si>
  <si>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</si>
  <si>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</si>
  <si>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</si>
  <si>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</si>
  <si>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</si>
  <si>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</si>
  <si>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</si>
  <si>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</si>
  <si>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</si>
  <si>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</si>
  <si>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</si>
  <si>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</si>
  <si>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</si>
  <si>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</si>
  <si>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</si>
  <si>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</si>
  <si>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</si>
  <si>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</si>
  <si>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</si>
  <si>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</si>
  <si>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</si>
  <si>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</si>
  <si>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</si>
  <si>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</si>
  <si>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</si>
  <si>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</si>
  <si>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</si>
  <si>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</si>
  <si>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</si>
  <si>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</si>
  <si>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</si>
  <si>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</si>
  <si>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</si>
  <si>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</si>
  <si>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</si>
  <si>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</si>
  <si>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</si>
  <si>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</si>
  <si>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</si>
  <si>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</si>
  <si>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</si>
  <si>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</si>
  <si>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</si>
  <si>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</si>
  <si>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</si>
  <si>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</si>
  <si>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</si>
  <si>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</si>
  <si>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</si>
  <si>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</si>
  <si>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</si>
  <si>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</si>
  <si>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</si>
  <si>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</si>
  <si>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</si>
  <si>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</si>
  <si>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</si>
  <si>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</si>
  <si>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</si>
  <si>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</si>
  <si>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</si>
  <si>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</si>
  <si>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</si>
  <si>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</si>
  <si>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</si>
  <si>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</si>
  <si>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</si>
  <si>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</si>
  <si>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</si>
  <si>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</si>
  <si>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</si>
  <si>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</si>
  <si>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</si>
  <si>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</si>
  <si>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</si>
  <si>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</si>
  <si>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</si>
  <si>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</si>
  <si>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</si>
  <si>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</si>
  <si>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</si>
  <si>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</si>
  <si>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</si>
  <si>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</si>
  <si>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</si>
  <si>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</si>
  <si>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</si>
  <si>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</si>
  <si>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</si>
  <si>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</si>
  <si>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</si>
  <si>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</si>
  <si>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</si>
  <si>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</si>
  <si>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</si>
  <si>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</si>
  <si>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</si>
  <si>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</si>
  <si>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</si>
  <si>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</si>
  <si>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</si>
  <si>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</si>
  <si>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</si>
  <si>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</si>
  <si>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</si>
  <si>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</si>
  <si>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</si>
  <si>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</si>
  <si>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</si>
  <si>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</si>
  <si>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</si>
  <si>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</si>
  <si>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</si>
  <si>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</si>
  <si>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</si>
  <si>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</si>
  <si>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</si>
  <si>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</si>
  <si>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</si>
  <si>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</si>
  <si>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</si>
  <si>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</si>
  <si>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</si>
  <si>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</si>
  <si>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</si>
  <si>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</si>
  <si>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</si>
  <si>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</si>
  <si>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</si>
  <si>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</si>
  <si>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</si>
  <si>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</si>
  <si>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</si>
  <si>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</si>
  <si>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</si>
  <si>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</si>
  <si>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</si>
  <si>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</si>
  <si>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</si>
  <si>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</si>
  <si>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</si>
  <si>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</si>
  <si>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</si>
  <si>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</si>
  <si>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</si>
  <si>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</si>
  <si>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</si>
  <si>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</si>
  <si>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</si>
  <si>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</si>
  <si>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</si>
  <si>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</si>
  <si>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</si>
  <si>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</si>
  <si>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</si>
  <si>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</si>
  <si>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</si>
  <si>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</si>
  <si>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</si>
  <si>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</si>
  <si>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</si>
  <si>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</si>
  <si>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</si>
  <si>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</si>
  <si>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</si>
  <si>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</si>
  <si>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</si>
  <si>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</si>
  <si>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</si>
  <si>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</si>
  <si>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</si>
  <si>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</si>
  <si>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</si>
  <si>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</si>
  <si>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</si>
  <si>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</si>
  <si>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</si>
  <si>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</si>
  <si>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</si>
  <si>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</si>
  <si>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</si>
  <si>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</si>
  <si>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</si>
  <si>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</si>
  <si>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</si>
  <si>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</si>
  <si>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</si>
  <si>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</si>
  <si>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</si>
  <si>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</si>
  <si>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</si>
  <si>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</si>
  <si>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</si>
  <si>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</si>
  <si>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</si>
  <si>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</si>
  <si>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</si>
  <si>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</si>
  <si>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</si>
  <si>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</si>
  <si>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</si>
  <si>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</si>
  <si>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</si>
  <si>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</si>
  <si>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</si>
  <si>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</si>
  <si>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</si>
  <si>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</si>
  <si>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</si>
  <si>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</si>
  <si>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</si>
  <si>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</si>
  <si>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</si>
  <si>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</si>
  <si>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</si>
  <si>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</si>
  <si>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</si>
  <si>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</si>
  <si>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</si>
  <si>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</si>
  <si>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</si>
  <si>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</si>
  <si>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</si>
  <si>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</si>
  <si>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</si>
  <si>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</si>
  <si>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</si>
  <si>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</si>
  <si>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</si>
  <si>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</si>
  <si>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</si>
  <si>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</si>
  <si>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</si>
  <si>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</si>
  <si>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</si>
  <si>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</si>
  <si>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</si>
  <si>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</si>
  <si>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</si>
  <si>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</si>
  <si>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</si>
  <si>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</si>
  <si>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</si>
  <si>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</si>
  <si>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</si>
  <si>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</si>
  <si>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</si>
  <si>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</si>
  <si>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</si>
  <si>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</si>
  <si>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</si>
  <si>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</si>
  <si>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</si>
  <si>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</si>
  <si>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</si>
  <si>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</si>
  <si>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</si>
  <si>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</si>
  <si>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</si>
  <si>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</si>
  <si>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</si>
  <si>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</si>
  <si>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</si>
  <si>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</si>
  <si>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</si>
  <si>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</si>
  <si>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</si>
  <si>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</si>
  <si>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</si>
  <si>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</si>
  <si>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</si>
  <si>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</si>
  <si>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</si>
  <si>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</si>
  <si>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</si>
  <si>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</si>
  <si>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</si>
  <si>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</si>
  <si>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</si>
  <si>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</si>
  <si>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</si>
  <si>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</si>
  <si>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</si>
  <si>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</si>
  <si>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</si>
  <si>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</si>
  <si>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</si>
  <si>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</si>
  <si>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</si>
  <si>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</si>
  <si>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</si>
  <si>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</si>
  <si>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</si>
  <si>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</si>
  <si>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</si>
  <si>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</si>
  <si>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</si>
  <si>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</si>
  <si>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</si>
  <si>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</si>
  <si>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</si>
  <si>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</si>
  <si>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</si>
  <si>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</si>
  <si>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</si>
  <si>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</si>
  <si>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</si>
  <si>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</si>
  <si>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</si>
  <si>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</si>
  <si>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</si>
  <si>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</si>
  <si>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</si>
  <si>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</si>
  <si>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</si>
  <si>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</si>
  <si>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</si>
  <si>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</si>
  <si>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</si>
  <si>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</si>
  <si>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</si>
  <si>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</si>
  <si>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</si>
  <si>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</si>
  <si>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</si>
  <si>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</si>
  <si>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</si>
  <si>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</si>
  <si>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</si>
  <si>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</si>
  <si>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</si>
  <si>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</si>
  <si>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</si>
  <si>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</si>
  <si>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</si>
  <si>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</si>
  <si>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</si>
  <si>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</si>
  <si>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</si>
  <si>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</si>
  <si>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</si>
  <si>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</si>
  <si>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</si>
  <si>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</si>
  <si>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</si>
  <si>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</si>
  <si>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</si>
  <si>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</si>
  <si>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</si>
  <si>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</si>
  <si>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</si>
  <si>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</si>
  <si>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</si>
  <si>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</si>
  <si>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</si>
  <si>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</si>
  <si>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</si>
  <si>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</si>
  <si>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</si>
  <si>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</si>
  <si>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</si>
  <si>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</si>
  <si>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</si>
  <si>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</si>
  <si>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</si>
  <si>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</si>
  <si>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</si>
  <si>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</si>
  <si>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</si>
  <si>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</si>
  <si>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</si>
  <si>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</si>
  <si>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</si>
  <si>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</si>
  <si>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</si>
  <si>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</si>
  <si>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</si>
  <si>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</si>
  <si>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</si>
  <si>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</si>
  <si>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</si>
  <si>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</si>
  <si>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</si>
  <si>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</si>
  <si>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</si>
  <si>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</si>
  <si>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</si>
  <si>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</si>
  <si>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</si>
  <si>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</si>
  <si>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</si>
  <si>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</si>
  <si>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</si>
  <si>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</si>
  <si>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</si>
  <si>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</si>
  <si>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</si>
  <si>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</si>
  <si>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</si>
  <si>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</si>
  <si>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</si>
  <si>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</si>
  <si>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</si>
  <si>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</si>
  <si>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</si>
  <si>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</si>
  <si>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</si>
  <si>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</si>
  <si>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</si>
  <si>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</si>
  <si>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</si>
  <si>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</si>
  <si>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</si>
  <si>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</si>
  <si>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</si>
  <si>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</si>
  <si>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</si>
  <si>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</si>
  <si>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</si>
  <si>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</si>
  <si>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</si>
  <si>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</si>
  <si>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</si>
  <si>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</si>
  <si>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</si>
  <si>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</si>
  <si>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</si>
  <si>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</si>
  <si>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</si>
  <si>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</si>
  <si>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</si>
  <si>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</si>
  <si>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</si>
  <si>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</si>
  <si>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</si>
  <si>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</si>
  <si>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</si>
  <si>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</si>
  <si>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</si>
  <si>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</si>
  <si>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</si>
  <si>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</si>
  <si>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</si>
  <si>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</si>
  <si>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</si>
  <si>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</si>
  <si>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</si>
  <si>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</si>
  <si>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</si>
  <si>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</si>
  <si>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</si>
  <si>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</si>
  <si>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</si>
  <si>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</si>
  <si>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</si>
  <si>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</si>
  <si>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</si>
  <si>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</si>
  <si>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</si>
  <si>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</si>
  <si>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</si>
  <si>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</si>
  <si>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</si>
  <si>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</si>
  <si>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</si>
  <si>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</si>
  <si>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</si>
  <si>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</si>
  <si>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</si>
  <si>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</si>
  <si>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</si>
  <si>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</si>
  <si>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</si>
  <si>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</si>
  <si>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</si>
  <si>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</si>
  <si>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</si>
  <si>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</si>
  <si>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</si>
  <si>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</si>
  <si>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</si>
  <si>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</si>
  <si>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</si>
  <si>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</si>
  <si>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</si>
  <si>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</si>
  <si>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</si>
  <si>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</si>
  <si>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</si>
  <si>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</si>
  <si>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</si>
  <si>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</si>
  <si>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</si>
  <si>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</si>
  <si>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</si>
  <si>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</si>
  <si>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</si>
  <si>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</si>
  <si>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</si>
  <si>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</si>
  <si>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</si>
  <si>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</si>
  <si>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</si>
  <si>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</si>
  <si>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</si>
  <si>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</si>
  <si>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</si>
  <si>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</si>
  <si>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</si>
  <si>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</si>
  <si>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</si>
  <si>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</si>
  <si>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</si>
  <si>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</si>
  <si>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</si>
  <si>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</si>
  <si>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</si>
  <si>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</si>
  <si>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</si>
  <si>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</si>
  <si>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</si>
  <si>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</si>
  <si>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</si>
  <si>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</si>
  <si>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</si>
  <si>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</si>
  <si>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</si>
  <si>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</si>
  <si>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</si>
  <si>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</si>
  <si>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</si>
  <si>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</si>
  <si>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</si>
  <si>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</si>
  <si>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</si>
  <si>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</si>
  <si>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</si>
  <si>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</si>
  <si>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</si>
  <si>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</si>
  <si>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</si>
  <si>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</si>
  <si>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</si>
  <si>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</si>
  <si>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</si>
  <si>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</si>
  <si>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</si>
  <si>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</si>
  <si>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</si>
  <si>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</si>
  <si>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</si>
  <si>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</si>
  <si>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</si>
  <si>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</si>
  <si>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</si>
  <si>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</si>
  <si>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</si>
  <si>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</si>
  <si>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</si>
  <si>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</si>
  <si>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</si>
  <si>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</si>
  <si>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</si>
  <si>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</si>
  <si>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</si>
  <si>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</si>
  <si>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</si>
  <si>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</si>
  <si>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</si>
  <si>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</si>
  <si>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</si>
  <si>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</si>
  <si>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</si>
  <si>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</si>
  <si>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</si>
  <si>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</si>
  <si>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</si>
  <si>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</si>
  <si>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</si>
  <si>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</si>
  <si>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</si>
  <si>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</si>
  <si>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</si>
  <si>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</si>
  <si>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</si>
  <si>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</si>
  <si>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</si>
  <si>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</si>
  <si>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</si>
  <si>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</si>
  <si>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</si>
  <si>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</si>
  <si>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</si>
  <si>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</si>
  <si>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</si>
  <si>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</si>
  <si>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</si>
  <si>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</si>
  <si>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</si>
  <si>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</si>
  <si>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</si>
  <si>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</si>
  <si>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</si>
  <si>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</si>
  <si>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</si>
  <si>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</si>
  <si>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</si>
  <si>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</si>
  <si>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</si>
  <si>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</si>
  <si>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</si>
  <si>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</si>
  <si>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</si>
  <si>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</si>
  <si>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</si>
  <si>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</si>
  <si>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</si>
  <si>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</si>
  <si>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</si>
  <si>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</si>
  <si>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</si>
  <si>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</si>
  <si>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</si>
  <si>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</si>
  <si>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</si>
  <si>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</si>
  <si>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</si>
  <si>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</si>
  <si>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</si>
  <si>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</si>
  <si>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</si>
  <si>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</si>
  <si>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</si>
  <si>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</si>
  <si>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</si>
  <si>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</si>
  <si>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</si>
  <si>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</si>
  <si>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</si>
  <si>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</si>
  <si>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</si>
  <si>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</si>
  <si>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</si>
  <si>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</si>
  <si>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</si>
  <si>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</si>
  <si>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</si>
  <si>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</si>
  <si>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</si>
  <si>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</si>
  <si>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</si>
  <si>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</si>
  <si>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</si>
  <si>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</si>
  <si>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</si>
  <si>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</si>
  <si>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</si>
  <si>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</si>
  <si>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</si>
  <si>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</si>
  <si>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</si>
  <si>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</si>
  <si>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</si>
  <si>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</si>
  <si>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</si>
  <si>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</si>
  <si>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</si>
  <si>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</si>
  <si>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</si>
  <si>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</si>
  <si>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</si>
  <si>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</si>
  <si>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</si>
  <si>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</si>
  <si>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</si>
  <si>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</si>
  <si>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</si>
  <si>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</si>
  <si>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</si>
  <si>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</si>
  <si>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</si>
  <si>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</si>
  <si>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</si>
  <si>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</si>
  <si>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</si>
  <si>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</si>
  <si>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</si>
  <si>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</si>
  <si>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</si>
  <si>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</si>
  <si>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</si>
  <si>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</si>
  <si>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</si>
  <si>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</si>
  <si>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</si>
  <si>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</si>
  <si>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</si>
  <si>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</si>
  <si>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</si>
  <si>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</si>
  <si>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</si>
  <si>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</si>
  <si>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</si>
  <si>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</si>
  <si>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</si>
  <si>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</si>
  <si>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</si>
  <si>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</si>
  <si>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</si>
  <si>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</si>
  <si>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</si>
  <si>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</si>
  <si>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</si>
  <si>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</si>
  <si>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</si>
  <si>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</si>
  <si>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</si>
  <si>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</si>
  <si>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</si>
  <si>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</si>
  <si>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</si>
  <si>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</si>
  <si>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</si>
  <si>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</si>
  <si>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</si>
  <si>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</si>
  <si>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</si>
  <si>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</si>
  <si>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</si>
  <si>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</si>
  <si>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</si>
  <si>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</si>
  <si>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</si>
  <si>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</si>
  <si>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</si>
  <si>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</si>
  <si>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</si>
  <si>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</si>
  <si>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</si>
  <si>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</si>
  <si>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</si>
  <si>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</si>
  <si>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</si>
  <si>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</si>
  <si>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</si>
  <si>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</si>
  <si>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</si>
  <si>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</si>
  <si>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</si>
  <si>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</si>
  <si>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</si>
  <si>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</si>
  <si>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</si>
  <si>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</si>
  <si>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</si>
  <si>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</si>
  <si>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</si>
  <si>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</si>
  <si>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</si>
  <si>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</si>
  <si>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</si>
  <si>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</si>
  <si>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</si>
  <si>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</si>
  <si>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</si>
  <si>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</si>
  <si>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</si>
  <si>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</si>
  <si>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</si>
  <si>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</si>
  <si>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</si>
  <si>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</si>
  <si>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</si>
  <si>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</si>
  <si>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</si>
  <si>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</si>
  <si>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</si>
  <si>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</si>
  <si>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</si>
  <si>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</si>
  <si>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</si>
  <si>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</si>
  <si>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</si>
  <si>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</si>
  <si>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</si>
  <si>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</si>
  <si>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</si>
  <si>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</si>
  <si>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</si>
  <si>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</si>
  <si>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</si>
  <si>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</si>
  <si>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</si>
  <si>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</si>
  <si>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</si>
  <si>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</si>
  <si>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</si>
  <si>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</si>
  <si>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</si>
  <si>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</si>
  <si>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</si>
  <si>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</si>
  <si>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</si>
  <si>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</si>
  <si>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</si>
  <si>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</si>
  <si>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</si>
  <si>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</si>
  <si>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</si>
  <si>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</si>
  <si>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</si>
  <si>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</si>
  <si>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</si>
  <si>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</si>
  <si>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</si>
  <si>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</si>
  <si>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</si>
  <si>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</si>
  <si>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</si>
  <si>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</si>
  <si>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</si>
  <si>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</si>
  <si>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</si>
  <si>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</si>
  <si>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</si>
  <si>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</si>
  <si>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</si>
  <si>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</si>
  <si>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</si>
  <si>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</si>
  <si>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</si>
  <si>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</si>
  <si>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</si>
  <si>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</si>
  <si>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</si>
  <si>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</si>
  <si>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</si>
  <si>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</si>
  <si>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</si>
  <si>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</si>
  <si>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</si>
  <si>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</si>
  <si>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</si>
  <si>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</si>
  <si>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</si>
  <si>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</si>
  <si>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</si>
  <si>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</si>
  <si>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</si>
  <si>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</si>
  <si>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</si>
  <si>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</si>
  <si>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</si>
  <si>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</si>
  <si>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</si>
  <si>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</si>
  <si>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</si>
  <si>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</si>
  <si>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</si>
  <si>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</si>
  <si>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</si>
  <si>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</si>
  <si>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</si>
  <si>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</si>
  <si>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</si>
  <si>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</si>
  <si>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</si>
  <si>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</si>
  <si>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</si>
  <si>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</si>
  <si>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</si>
  <si>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</si>
  <si>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</si>
  <si>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</si>
  <si>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</si>
  <si>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</si>
  <si>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</si>
  <si>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</si>
  <si>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</si>
  <si>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</si>
  <si>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</si>
  <si>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</si>
  <si>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</si>
  <si>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</si>
  <si>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</si>
  <si>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</si>
  <si>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</si>
  <si>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</si>
  <si>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</si>
  <si>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</si>
  <si>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</si>
  <si>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</si>
  <si>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</si>
  <si>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</si>
  <si>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</si>
  <si>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</si>
  <si>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</si>
  <si>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</si>
  <si>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</si>
  <si>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</si>
  <si>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</si>
  <si>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</si>
  <si>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</si>
  <si>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</si>
  <si>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</si>
  <si>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</si>
  <si>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</si>
  <si>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</si>
  <si>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</si>
  <si>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</si>
  <si>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</si>
  <si>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</si>
  <si>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</si>
  <si>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</si>
  <si>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</si>
  <si>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</si>
  <si>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</si>
  <si>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</si>
  <si>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</si>
  <si>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</si>
  <si>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</si>
  <si>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</si>
  <si>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</si>
  <si>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</si>
  <si>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</si>
  <si>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</si>
  <si>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</si>
  <si>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</si>
  <si>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</si>
  <si>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</si>
  <si>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</si>
  <si>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</si>
  <si>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</si>
  <si>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</si>
  <si>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</si>
  <si>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</si>
  <si>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</si>
  <si>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</si>
  <si>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</si>
  <si>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</si>
  <si>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</si>
  <si>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</si>
  <si>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</si>
  <si>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</si>
  <si>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</si>
  <si>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</si>
  <si>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</si>
  <si>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</si>
  <si>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</si>
  <si>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</si>
  <si>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</si>
  <si>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</si>
  <si>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</si>
  <si>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</si>
  <si>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</si>
  <si>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</si>
  <si>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</si>
  <si>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</si>
  <si>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</si>
  <si>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</si>
  <si>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</si>
  <si>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</si>
  <si>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</si>
  <si>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</si>
  <si>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</si>
  <si>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</si>
  <si>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</si>
  <si>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</si>
  <si>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</si>
  <si>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</si>
  <si>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</si>
  <si>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</si>
  <si>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</si>
  <si>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</si>
  <si>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</si>
  <si>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</si>
  <si>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</si>
  <si>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</si>
  <si>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</si>
  <si>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</si>
  <si>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</si>
  <si>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</si>
  <si>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</si>
  <si>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</si>
  <si>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</si>
  <si>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</si>
  <si>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</si>
  <si>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</si>
  <si>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</si>
  <si>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</si>
  <si>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</si>
  <si>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</si>
  <si>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</si>
  <si>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</si>
  <si>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</si>
  <si>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</si>
  <si>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</si>
  <si>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</si>
  <si>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</si>
  <si>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</si>
  <si>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</si>
  <si>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</si>
  <si>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</si>
  <si>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</si>
  <si>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</si>
  <si>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</si>
  <si>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</si>
  <si>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</si>
  <si>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</si>
  <si>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</si>
  <si>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</si>
  <si>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</si>
  <si>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</si>
  <si>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</si>
  <si>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</si>
  <si>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</si>
  <si>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</si>
  <si>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</si>
  <si>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</si>
  <si>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</si>
  <si>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</si>
  <si>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</si>
  <si>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</si>
  <si>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</si>
  <si>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</si>
  <si>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</si>
  <si>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</si>
  <si>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</si>
  <si>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</si>
  <si>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</si>
  <si>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</si>
  <si>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</si>
  <si>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</si>
  <si>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</si>
  <si>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</si>
  <si>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</si>
  <si>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</si>
  <si>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</si>
  <si>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</si>
  <si>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</si>
  <si>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</si>
  <si>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</si>
  <si>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</si>
  <si>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</si>
  <si>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</si>
  <si>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</si>
  <si>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</si>
  <si>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</si>
  <si>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</si>
  <si>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</si>
  <si>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</si>
  <si>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</si>
  <si>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</si>
  <si>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</si>
  <si>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</si>
  <si>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</si>
  <si>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</si>
  <si>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</si>
  <si>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</si>
  <si>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</si>
  <si>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</si>
  <si>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</si>
  <si>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</si>
  <si>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</si>
  <si>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</si>
  <si>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t>
  </si>
  <si>
    <t>State: AZ</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</si>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</sst>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137603</v>
      </c>
      <c r="D6" s="9" t="str">
        <f>IF($B6="N/A","N/A",IF(C6&lt;0,"No","Yes"))</f>
        <v>N/A</v>
      </c>
      <c r="E6" s="36">
        <v>131617</v>
      </c>
      <c r="F6" s="9" t="str">
        <f>IF($B6="N/A","N/A",IF(E6&lt;0,"No","Yes"))</f>
        <v>N/A</v>
      </c>
      <c r="G6" s="36">
        <v>136510</v>
      </c>
      <c r="H6" s="9" t="str">
        <f>IF($B6="N/A","N/A",IF(G6&lt;0,"No","Yes"))</f>
        <v>N/A</v>
      </c>
      <c r="I6" s="10">
        <v>-4.3499999999999996</v>
      </c>
      <c r="J6" s="10">
        <v>3.718</v>
      </c>
      <c r="K6" s="9" t="str">
        <f t="shared" ref="K6:K11" si="0">IF(J6="Div by 0", "N/A", IF(J6="N/A","N/A", IF(J6&gt;30, "No", IF(J6&lt;-30, "No", "Yes"))))</f>
        <v>Yes</v>
      </c>
    </row>
    <row r="7" spans="1:11" x14ac:dyDescent="0.2">
      <c r="A7" s="86" t="s">
        <v>445</v>
      </c>
      <c r="B7" s="105" t="s">
        <v>213</v>
      </c>
      <c r="C7" s="9">
        <v>56.05837082</v>
      </c>
      <c r="D7" s="9" t="str">
        <f t="shared" ref="D7:D11" si="1">IF($B7="N/A","N/A",IF(C7&lt;0,"No","Yes"))</f>
        <v>N/A</v>
      </c>
      <c r="E7" s="9">
        <v>44.350653790999999</v>
      </c>
      <c r="F7" s="9" t="str">
        <f t="shared" ref="F7:F11" si="2">IF($B7="N/A","N/A",IF(E7&lt;0,"No","Yes"))</f>
        <v>N/A</v>
      </c>
      <c r="G7" s="9">
        <v>38.512929456000002</v>
      </c>
      <c r="H7" s="9" t="str">
        <f t="shared" ref="H7:H11" si="3">IF($B7="N/A","N/A",IF(G7&lt;0,"No","Yes"))</f>
        <v>N/A</v>
      </c>
      <c r="I7" s="10">
        <v>-20.9</v>
      </c>
      <c r="J7" s="10">
        <v>-13.2</v>
      </c>
      <c r="K7" s="9" t="str">
        <f t="shared" si="0"/>
        <v>Yes</v>
      </c>
    </row>
    <row r="8" spans="1:11" x14ac:dyDescent="0.2">
      <c r="A8" s="86" t="s">
        <v>446</v>
      </c>
      <c r="B8" s="105" t="s">
        <v>213</v>
      </c>
      <c r="C8" s="9">
        <v>32.202059548000001</v>
      </c>
      <c r="D8" s="9" t="str">
        <f t="shared" si="1"/>
        <v>N/A</v>
      </c>
      <c r="E8" s="9">
        <v>32.519355402000002</v>
      </c>
      <c r="F8" s="9" t="str">
        <f t="shared" si="2"/>
        <v>N/A</v>
      </c>
      <c r="G8" s="9">
        <v>33.164603325999998</v>
      </c>
      <c r="H8" s="9" t="str">
        <f t="shared" si="3"/>
        <v>N/A</v>
      </c>
      <c r="I8" s="10">
        <v>0.98529999999999995</v>
      </c>
      <c r="J8" s="10">
        <v>1.984</v>
      </c>
      <c r="K8" s="9" t="str">
        <f t="shared" si="0"/>
        <v>Yes</v>
      </c>
    </row>
    <row r="9" spans="1:11" x14ac:dyDescent="0.2">
      <c r="A9" s="86" t="s">
        <v>447</v>
      </c>
      <c r="B9" s="105" t="s">
        <v>213</v>
      </c>
      <c r="C9" s="9">
        <v>0.90405005699999996</v>
      </c>
      <c r="D9" s="9" t="str">
        <f t="shared" si="1"/>
        <v>N/A</v>
      </c>
      <c r="E9" s="9">
        <v>1.0363402904000001</v>
      </c>
      <c r="F9" s="9" t="str">
        <f t="shared" si="2"/>
        <v>N/A</v>
      </c>
      <c r="G9" s="9">
        <v>1.3464215075999999</v>
      </c>
      <c r="H9" s="9" t="str">
        <f t="shared" si="3"/>
        <v>N/A</v>
      </c>
      <c r="I9" s="10">
        <v>14.63</v>
      </c>
      <c r="J9" s="10">
        <v>29.92</v>
      </c>
      <c r="K9" s="9" t="str">
        <f t="shared" si="0"/>
        <v>Yes</v>
      </c>
    </row>
    <row r="10" spans="1:11" x14ac:dyDescent="0.2">
      <c r="A10" s="86" t="s">
        <v>448</v>
      </c>
      <c r="B10" s="105" t="s">
        <v>213</v>
      </c>
      <c r="C10" s="9">
        <v>2.6024141915999999</v>
      </c>
      <c r="D10" s="9" t="str">
        <f t="shared" si="1"/>
        <v>N/A</v>
      </c>
      <c r="E10" s="9">
        <v>2.0172166210000002</v>
      </c>
      <c r="F10" s="9" t="str">
        <f t="shared" si="2"/>
        <v>N/A</v>
      </c>
      <c r="G10" s="9">
        <v>1.9353893488</v>
      </c>
      <c r="H10" s="9" t="str">
        <f t="shared" si="3"/>
        <v>N/A</v>
      </c>
      <c r="I10" s="10">
        <v>-22.5</v>
      </c>
      <c r="J10" s="10">
        <v>-4.0599999999999996</v>
      </c>
      <c r="K10" s="9" t="str">
        <f t="shared" si="0"/>
        <v>Yes</v>
      </c>
    </row>
    <row r="11" spans="1:11" x14ac:dyDescent="0.2">
      <c r="A11" s="86" t="s">
        <v>204</v>
      </c>
      <c r="B11" s="105" t="s">
        <v>213</v>
      </c>
      <c r="C11" s="9">
        <v>0</v>
      </c>
      <c r="D11" s="9" t="str">
        <f t="shared" si="1"/>
        <v>N/A</v>
      </c>
      <c r="E11" s="9">
        <v>0</v>
      </c>
      <c r="F11" s="9" t="str">
        <f t="shared" si="2"/>
        <v>N/A</v>
      </c>
      <c r="G11" s="9">
        <v>96.559958976999994</v>
      </c>
      <c r="H11" s="9" t="str">
        <f t="shared" si="3"/>
        <v>N/A</v>
      </c>
      <c r="I11" s="10" t="s">
        <v>1748</v>
      </c>
      <c r="J11" s="10" t="s">
        <v>1748</v>
      </c>
      <c r="K11" s="9" t="str">
        <f t="shared" si="0"/>
        <v>N/A</v>
      </c>
    </row>
    <row r="12" spans="1:11" x14ac:dyDescent="0.2">
      <c r="A12" s="86" t="s">
        <v>655</v>
      </c>
      <c r="B12" s="105" t="s">
        <v>213</v>
      </c>
      <c r="C12" s="9">
        <v>98.082890634999998</v>
      </c>
      <c r="D12" s="9" t="str">
        <f t="shared" ref="D12:D23" si="4">IF($B12="N/A","N/A",IF(C12&lt;0,"No","Yes"))</f>
        <v>N/A</v>
      </c>
      <c r="E12" s="9">
        <v>97.951632387999993</v>
      </c>
      <c r="F12" s="9" t="str">
        <f t="shared" ref="F12:F23" si="5">IF($B12="N/A","N/A",IF(E12&lt;0,"No","Yes"))</f>
        <v>N/A</v>
      </c>
      <c r="G12" s="9">
        <v>97.762068713000005</v>
      </c>
      <c r="H12" s="9" t="str">
        <f t="shared" ref="H12:H23" si="6">IF($B12="N/A","N/A",IF(G12&lt;0,"No","Yes"))</f>
        <v>N/A</v>
      </c>
      <c r="I12" s="10">
        <v>-0.13400000000000001</v>
      </c>
      <c r="J12" s="10">
        <v>-0.19400000000000001</v>
      </c>
      <c r="K12" s="9" t="str">
        <f t="shared" ref="K12:K23" si="7">IF(J12="Div by 0", "N/A", IF(J12="N/A","N/A", IF(J12&gt;30, "No", IF(J12&lt;-30, "No", "Yes"))))</f>
        <v>Yes</v>
      </c>
    </row>
    <row r="13" spans="1:11" x14ac:dyDescent="0.2">
      <c r="A13" s="86" t="s">
        <v>654</v>
      </c>
      <c r="B13" s="105" t="s">
        <v>213</v>
      </c>
      <c r="C13" s="9">
        <v>96.512429147999995</v>
      </c>
      <c r="D13" s="9" t="str">
        <f t="shared" si="4"/>
        <v>N/A</v>
      </c>
      <c r="E13" s="9">
        <v>96.070461756</v>
      </c>
      <c r="F13" s="9" t="str">
        <f t="shared" si="5"/>
        <v>N/A</v>
      </c>
      <c r="G13" s="9">
        <v>95.303285751999994</v>
      </c>
      <c r="H13" s="9" t="str">
        <f t="shared" si="6"/>
        <v>N/A</v>
      </c>
      <c r="I13" s="10">
        <v>-0.45800000000000002</v>
      </c>
      <c r="J13" s="10">
        <v>-0.79900000000000004</v>
      </c>
      <c r="K13" s="9" t="str">
        <f t="shared" si="7"/>
        <v>Yes</v>
      </c>
    </row>
    <row r="14" spans="1:11" x14ac:dyDescent="0.2">
      <c r="A14" s="86" t="s">
        <v>855</v>
      </c>
      <c r="B14" s="105" t="s">
        <v>213</v>
      </c>
      <c r="C14" s="10">
        <v>20.709100401000001</v>
      </c>
      <c r="D14" s="9" t="str">
        <f t="shared" si="4"/>
        <v>N/A</v>
      </c>
      <c r="E14" s="10">
        <v>20.01173146</v>
      </c>
      <c r="F14" s="9" t="str">
        <f t="shared" si="5"/>
        <v>N/A</v>
      </c>
      <c r="G14" s="10">
        <v>18.734218120000001</v>
      </c>
      <c r="H14" s="9" t="str">
        <f t="shared" si="6"/>
        <v>N/A</v>
      </c>
      <c r="I14" s="10">
        <v>-3.37</v>
      </c>
      <c r="J14" s="10">
        <v>-6.38</v>
      </c>
      <c r="K14" s="9" t="str">
        <f t="shared" si="7"/>
        <v>Yes</v>
      </c>
    </row>
    <row r="15" spans="1:11" x14ac:dyDescent="0.2">
      <c r="A15" s="86" t="s">
        <v>656</v>
      </c>
      <c r="B15" s="105" t="s">
        <v>213</v>
      </c>
      <c r="C15" s="9">
        <v>0</v>
      </c>
      <c r="D15" s="9" t="str">
        <f t="shared" si="4"/>
        <v>N/A</v>
      </c>
      <c r="E15" s="9">
        <v>0</v>
      </c>
      <c r="F15" s="9" t="str">
        <f t="shared" si="5"/>
        <v>N/A</v>
      </c>
      <c r="G15" s="9">
        <v>0</v>
      </c>
      <c r="H15" s="9" t="str">
        <f t="shared" si="6"/>
        <v>N/A</v>
      </c>
      <c r="I15" s="10" t="s">
        <v>1748</v>
      </c>
      <c r="J15" s="10" t="s">
        <v>1748</v>
      </c>
      <c r="K15" s="9" t="str">
        <f t="shared" si="7"/>
        <v>N/A</v>
      </c>
    </row>
    <row r="16" spans="1:11" x14ac:dyDescent="0.2">
      <c r="A16" s="86" t="s">
        <v>372</v>
      </c>
      <c r="B16" s="105" t="s">
        <v>213</v>
      </c>
      <c r="C16" s="9" t="s">
        <v>1748</v>
      </c>
      <c r="D16" s="9" t="str">
        <f t="shared" si="4"/>
        <v>N/A</v>
      </c>
      <c r="E16" s="9" t="s">
        <v>1748</v>
      </c>
      <c r="F16" s="9" t="str">
        <f t="shared" si="5"/>
        <v>N/A</v>
      </c>
      <c r="G16" s="9" t="s">
        <v>1748</v>
      </c>
      <c r="H16" s="9" t="str">
        <f t="shared" si="6"/>
        <v>N/A</v>
      </c>
      <c r="I16" s="10" t="s">
        <v>1748</v>
      </c>
      <c r="J16" s="10" t="s">
        <v>1748</v>
      </c>
      <c r="K16" s="9" t="str">
        <f t="shared" si="7"/>
        <v>N/A</v>
      </c>
    </row>
    <row r="17" spans="1:11" x14ac:dyDescent="0.2">
      <c r="A17" s="86" t="s">
        <v>856</v>
      </c>
      <c r="B17" s="105" t="s">
        <v>213</v>
      </c>
      <c r="C17" s="10" t="s">
        <v>1748</v>
      </c>
      <c r="D17" s="9" t="str">
        <f t="shared" si="4"/>
        <v>N/A</v>
      </c>
      <c r="E17" s="10" t="s">
        <v>1748</v>
      </c>
      <c r="F17" s="9" t="str">
        <f t="shared" si="5"/>
        <v>N/A</v>
      </c>
      <c r="G17" s="10" t="s">
        <v>1748</v>
      </c>
      <c r="H17" s="9" t="str">
        <f t="shared" si="6"/>
        <v>N/A</v>
      </c>
      <c r="I17" s="10" t="s">
        <v>1748</v>
      </c>
      <c r="J17" s="10" t="s">
        <v>1748</v>
      </c>
      <c r="K17" s="9" t="str">
        <f t="shared" si="7"/>
        <v>N/A</v>
      </c>
    </row>
    <row r="18" spans="1:11" x14ac:dyDescent="0.2">
      <c r="A18" s="86" t="s">
        <v>657</v>
      </c>
      <c r="B18" s="105" t="s">
        <v>213</v>
      </c>
      <c r="C18" s="9">
        <v>0.14098529830000001</v>
      </c>
      <c r="D18" s="9" t="str">
        <f t="shared" si="4"/>
        <v>N/A</v>
      </c>
      <c r="E18" s="9">
        <v>0.14435825159999999</v>
      </c>
      <c r="F18" s="9" t="str">
        <f t="shared" si="5"/>
        <v>N/A</v>
      </c>
      <c r="G18" s="9">
        <v>0.19412497249999999</v>
      </c>
      <c r="H18" s="9" t="str">
        <f t="shared" si="6"/>
        <v>N/A</v>
      </c>
      <c r="I18" s="10">
        <v>2.3919999999999999</v>
      </c>
      <c r="J18" s="10">
        <v>34.47</v>
      </c>
      <c r="K18" s="9" t="str">
        <f t="shared" si="7"/>
        <v>No</v>
      </c>
    </row>
    <row r="19" spans="1:11" x14ac:dyDescent="0.2">
      <c r="A19" s="86" t="s">
        <v>205</v>
      </c>
      <c r="B19" s="105" t="s">
        <v>213</v>
      </c>
      <c r="C19" s="9">
        <v>69.587628866000003</v>
      </c>
      <c r="D19" s="9" t="str">
        <f t="shared" si="4"/>
        <v>N/A</v>
      </c>
      <c r="E19" s="9">
        <v>61.578947368000001</v>
      </c>
      <c r="F19" s="9" t="str">
        <f t="shared" si="5"/>
        <v>N/A</v>
      </c>
      <c r="G19" s="9">
        <v>60.377358491000003</v>
      </c>
      <c r="H19" s="9" t="str">
        <f t="shared" si="6"/>
        <v>N/A</v>
      </c>
      <c r="I19" s="10">
        <v>-11.5</v>
      </c>
      <c r="J19" s="10">
        <v>-1.95</v>
      </c>
      <c r="K19" s="9" t="str">
        <f t="shared" si="7"/>
        <v>Yes</v>
      </c>
    </row>
    <row r="20" spans="1:11" x14ac:dyDescent="0.2">
      <c r="A20" s="86" t="s">
        <v>857</v>
      </c>
      <c r="B20" s="105" t="s">
        <v>213</v>
      </c>
      <c r="C20" s="10">
        <v>14.118518519</v>
      </c>
      <c r="D20" s="9" t="str">
        <f t="shared" si="4"/>
        <v>N/A</v>
      </c>
      <c r="E20" s="10">
        <v>15.777777778000001</v>
      </c>
      <c r="F20" s="9" t="str">
        <f t="shared" si="5"/>
        <v>N/A</v>
      </c>
      <c r="G20" s="10">
        <v>14.475</v>
      </c>
      <c r="H20" s="9" t="str">
        <f t="shared" si="6"/>
        <v>N/A</v>
      </c>
      <c r="I20" s="10">
        <v>11.75</v>
      </c>
      <c r="J20" s="10">
        <v>-8.26</v>
      </c>
      <c r="K20" s="9" t="str">
        <f t="shared" si="7"/>
        <v>Yes</v>
      </c>
    </row>
    <row r="21" spans="1:11" x14ac:dyDescent="0.2">
      <c r="A21" s="86" t="s">
        <v>658</v>
      </c>
      <c r="B21" s="105" t="s">
        <v>213</v>
      </c>
      <c r="C21" s="9">
        <v>1.7761240671</v>
      </c>
      <c r="D21" s="9" t="str">
        <f t="shared" si="4"/>
        <v>N/A</v>
      </c>
      <c r="E21" s="9">
        <v>1.9040093604999999</v>
      </c>
      <c r="F21" s="9" t="str">
        <f t="shared" si="5"/>
        <v>N/A</v>
      </c>
      <c r="G21" s="9">
        <v>2.0438063145999998</v>
      </c>
      <c r="H21" s="9" t="str">
        <f t="shared" si="6"/>
        <v>N/A</v>
      </c>
      <c r="I21" s="10">
        <v>7.2</v>
      </c>
      <c r="J21" s="10">
        <v>7.3419999999999996</v>
      </c>
      <c r="K21" s="9" t="str">
        <f t="shared" si="7"/>
        <v>Yes</v>
      </c>
    </row>
    <row r="22" spans="1:11" x14ac:dyDescent="0.2">
      <c r="A22" s="86" t="s">
        <v>1723</v>
      </c>
      <c r="B22" s="105" t="s">
        <v>213</v>
      </c>
      <c r="C22" s="9">
        <v>94.762684124000003</v>
      </c>
      <c r="D22" s="9" t="str">
        <f t="shared" si="4"/>
        <v>N/A</v>
      </c>
      <c r="E22" s="9">
        <v>92.258579409000006</v>
      </c>
      <c r="F22" s="9" t="str">
        <f t="shared" si="5"/>
        <v>N/A</v>
      </c>
      <c r="G22" s="9">
        <v>91.290322580999998</v>
      </c>
      <c r="H22" s="9" t="str">
        <f t="shared" si="6"/>
        <v>N/A</v>
      </c>
      <c r="I22" s="10">
        <v>-2.64</v>
      </c>
      <c r="J22" s="10">
        <v>-1.05</v>
      </c>
      <c r="K22" s="9" t="str">
        <f t="shared" si="7"/>
        <v>Yes</v>
      </c>
    </row>
    <row r="23" spans="1:11" x14ac:dyDescent="0.2">
      <c r="A23" s="86" t="s">
        <v>858</v>
      </c>
      <c r="B23" s="105" t="s">
        <v>213</v>
      </c>
      <c r="C23" s="10">
        <v>7.2279792746</v>
      </c>
      <c r="D23" s="9" t="str">
        <f t="shared" si="4"/>
        <v>N/A</v>
      </c>
      <c r="E23" s="10">
        <v>8.1989619377</v>
      </c>
      <c r="F23" s="9" t="str">
        <f t="shared" si="5"/>
        <v>N/A</v>
      </c>
      <c r="G23" s="10">
        <v>8.5445622301000004</v>
      </c>
      <c r="H23" s="9" t="str">
        <f t="shared" si="6"/>
        <v>N/A</v>
      </c>
      <c r="I23" s="10">
        <v>13.43</v>
      </c>
      <c r="J23" s="10">
        <v>4.2149999999999999</v>
      </c>
      <c r="K23" s="9" t="str">
        <f t="shared" si="7"/>
        <v>Yes</v>
      </c>
    </row>
    <row r="24" spans="1:11" x14ac:dyDescent="0.2">
      <c r="A24" s="86" t="s">
        <v>15</v>
      </c>
      <c r="B24" s="105" t="s">
        <v>213</v>
      </c>
      <c r="C24" s="9">
        <v>1.0711975756000001</v>
      </c>
      <c r="D24" s="9" t="str">
        <f>IF($B24="N/A","N/A",IF(C24&lt;0,"No","Yes"))</f>
        <v>N/A</v>
      </c>
      <c r="E24" s="9">
        <v>1.0439380931</v>
      </c>
      <c r="F24" s="9" t="str">
        <f>IF($B24="N/A","N/A",IF(E24&lt;0,"No","Yes"))</f>
        <v>N/A</v>
      </c>
      <c r="G24" s="9">
        <v>0.63438575929999996</v>
      </c>
      <c r="H24" s="9" t="str">
        <f>IF($B24="N/A","N/A",IF(G24&lt;0,"No","Yes"))</f>
        <v>N/A</v>
      </c>
      <c r="I24" s="10">
        <v>-2.54</v>
      </c>
      <c r="J24" s="10">
        <v>-39.200000000000003</v>
      </c>
      <c r="K24" s="9" t="str">
        <f t="shared" ref="K24:K30" si="8">IF(J24="Div by 0", "N/A", IF(J24="N/A","N/A", IF(J24&gt;30, "No", IF(J24&lt;-30, "No", "Yes"))))</f>
        <v>No</v>
      </c>
    </row>
    <row r="25" spans="1:11" x14ac:dyDescent="0.2">
      <c r="A25" s="86" t="s">
        <v>159</v>
      </c>
      <c r="B25" s="105" t="s">
        <v>213</v>
      </c>
      <c r="C25" s="9">
        <v>99.960029941000002</v>
      </c>
      <c r="D25" s="9" t="str">
        <f>IF($B25="N/A","N/A",IF(C25&lt;0,"No","Yes"))</f>
        <v>N/A</v>
      </c>
      <c r="E25" s="9">
        <v>99.991642416999994</v>
      </c>
      <c r="F25" s="9" t="str">
        <f>IF($B25="N/A","N/A",IF(E25&lt;0,"No","Yes"))</f>
        <v>N/A</v>
      </c>
      <c r="G25" s="9">
        <v>99.999267453000002</v>
      </c>
      <c r="H25" s="9" t="str">
        <f>IF($B25="N/A","N/A",IF(G25&lt;0,"No","Yes"))</f>
        <v>N/A</v>
      </c>
      <c r="I25" s="10">
        <v>3.1600000000000003E-2</v>
      </c>
      <c r="J25" s="10">
        <v>7.6E-3</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99.855381059999999</v>
      </c>
      <c r="D27" s="9" t="str">
        <f t="shared" ref="D27:D30" si="9">IF($B27="N/A","N/A",IF(C27&lt;0,"No","Yes"))</f>
        <v>N/A</v>
      </c>
      <c r="E27" s="9">
        <v>99.851842847</v>
      </c>
      <c r="F27" s="9" t="str">
        <f t="shared" ref="F27:F30" si="10">IF($B27="N/A","N/A",IF(E27&lt;0,"No","Yes"))</f>
        <v>N/A</v>
      </c>
      <c r="G27" s="9">
        <v>99.849827851000001</v>
      </c>
      <c r="H27" s="9" t="str">
        <f t="shared" ref="H27:H30" si="11">IF($B27="N/A","N/A",IF(G27&lt;0,"No","Yes"))</f>
        <v>N/A</v>
      </c>
      <c r="I27" s="10">
        <v>-4.0000000000000001E-3</v>
      </c>
      <c r="J27" s="10">
        <v>-2E-3</v>
      </c>
      <c r="K27" s="9" t="str">
        <f t="shared" si="8"/>
        <v>Yes</v>
      </c>
    </row>
    <row r="28" spans="1:11" x14ac:dyDescent="0.2">
      <c r="A28" s="29" t="s">
        <v>374</v>
      </c>
      <c r="B28" s="105" t="s">
        <v>213</v>
      </c>
      <c r="C28" s="9">
        <v>5.0180591992999997</v>
      </c>
      <c r="D28" s="9" t="str">
        <f t="shared" si="9"/>
        <v>N/A</v>
      </c>
      <c r="E28" s="9">
        <v>5.3997583898999997</v>
      </c>
      <c r="F28" s="9" t="str">
        <f t="shared" si="10"/>
        <v>N/A</v>
      </c>
      <c r="G28" s="9">
        <v>5.3703025419000001</v>
      </c>
      <c r="H28" s="9" t="str">
        <f t="shared" si="11"/>
        <v>N/A</v>
      </c>
      <c r="I28" s="10">
        <v>7.6070000000000002</v>
      </c>
      <c r="J28" s="10">
        <v>-0.54600000000000004</v>
      </c>
      <c r="K28" s="9" t="str">
        <f t="shared" si="8"/>
        <v>Yes</v>
      </c>
    </row>
    <row r="29" spans="1:11" x14ac:dyDescent="0.2">
      <c r="A29" s="29" t="s">
        <v>376</v>
      </c>
      <c r="B29" s="105" t="s">
        <v>213</v>
      </c>
      <c r="C29" s="9">
        <v>90.051089001999998</v>
      </c>
      <c r="D29" s="9" t="str">
        <f t="shared" si="9"/>
        <v>N/A</v>
      </c>
      <c r="E29" s="9">
        <v>89.487680162999993</v>
      </c>
      <c r="F29" s="9" t="str">
        <f t="shared" si="10"/>
        <v>N/A</v>
      </c>
      <c r="G29" s="9">
        <v>89.556809025000007</v>
      </c>
      <c r="H29" s="9" t="str">
        <f t="shared" si="11"/>
        <v>N/A</v>
      </c>
      <c r="I29" s="10">
        <v>-0.626</v>
      </c>
      <c r="J29" s="10">
        <v>7.7200000000000005E-2</v>
      </c>
      <c r="K29" s="9" t="str">
        <f t="shared" si="8"/>
        <v>Yes</v>
      </c>
    </row>
    <row r="30" spans="1:11" x14ac:dyDescent="0.2">
      <c r="A30" s="29" t="s">
        <v>377</v>
      </c>
      <c r="B30" s="105" t="s">
        <v>213</v>
      </c>
      <c r="C30" s="9">
        <v>0.88079475009999997</v>
      </c>
      <c r="D30" s="9" t="str">
        <f t="shared" si="9"/>
        <v>N/A</v>
      </c>
      <c r="E30" s="9">
        <v>0.94972533940000003</v>
      </c>
      <c r="F30" s="9" t="str">
        <f t="shared" si="10"/>
        <v>N/A</v>
      </c>
      <c r="G30" s="9">
        <v>0.88711449710000001</v>
      </c>
      <c r="H30" s="9" t="str">
        <f t="shared" si="11"/>
        <v>N/A</v>
      </c>
      <c r="I30" s="10">
        <v>7.8259999999999996</v>
      </c>
      <c r="J30" s="10">
        <v>-6.59</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t="s">
        <v>1746</v>
      </c>
      <c r="H6" s="9" t="s">
        <v>213</v>
      </c>
      <c r="I6" s="136" t="s">
        <v>213</v>
      </c>
      <c r="J6" s="136" t="s">
        <v>213</v>
      </c>
      <c r="K6" s="9" t="s">
        <v>213</v>
      </c>
    </row>
    <row r="7" spans="1:11" x14ac:dyDescent="0.2">
      <c r="A7" s="89" t="s">
        <v>12</v>
      </c>
      <c r="B7" s="30" t="s">
        <v>213</v>
      </c>
      <c r="C7" s="99">
        <v>93561981</v>
      </c>
      <c r="D7" s="32" t="str">
        <f>IF($B7="N/A","N/A",IF(C7&gt;15,"No",IF(C7&lt;-15,"No","Yes")))</f>
        <v>N/A</v>
      </c>
      <c r="E7" s="31">
        <v>97193150</v>
      </c>
      <c r="F7" s="32" t="str">
        <f>IF($B7="N/A","N/A",IF(E7&gt;15,"No",IF(E7&lt;-15,"No","Yes")))</f>
        <v>N/A</v>
      </c>
      <c r="G7" s="31">
        <v>92033639</v>
      </c>
      <c r="H7" s="32" t="str">
        <f>IF($B7="N/A","N/A",IF(G7&gt;15,"No",IF(G7&lt;-15,"No","Yes")))</f>
        <v>N/A</v>
      </c>
      <c r="I7" s="33">
        <v>3.8809999999999998</v>
      </c>
      <c r="J7" s="33">
        <v>-5.31</v>
      </c>
      <c r="K7" s="32" t="str">
        <f t="shared" ref="K7:K54" si="0">IF(J7="Div by 0", "N/A", IF(J7="N/A","N/A", IF(J7&gt;30, "No", IF(J7&lt;-30, "No", "Yes"))))</f>
        <v>Yes</v>
      </c>
    </row>
    <row r="8" spans="1:11" x14ac:dyDescent="0.2">
      <c r="A8" s="89" t="s">
        <v>362</v>
      </c>
      <c r="B8" s="30" t="s">
        <v>213</v>
      </c>
      <c r="C8" s="146">
        <v>2.9947890906999999</v>
      </c>
      <c r="D8" s="32" t="str">
        <f>IF($B8="N/A","N/A",IF(C8&gt;15,"No",IF(C8&lt;-15,"No","Yes")))</f>
        <v>N/A</v>
      </c>
      <c r="E8" s="34">
        <v>2.9240136779000001</v>
      </c>
      <c r="F8" s="32" t="str">
        <f>IF($B8="N/A","N/A",IF(E8&gt;15,"No",IF(E8&lt;-15,"No","Yes")))</f>
        <v>N/A</v>
      </c>
      <c r="G8" s="34">
        <v>3.5019727949999999</v>
      </c>
      <c r="H8" s="32" t="str">
        <f>IF($B8="N/A","N/A",IF(G8&gt;15,"No",IF(G8&lt;-15,"No","Yes")))</f>
        <v>N/A</v>
      </c>
      <c r="I8" s="33">
        <v>-2.36</v>
      </c>
      <c r="J8" s="33">
        <v>19.77</v>
      </c>
      <c r="K8" s="32" t="str">
        <f t="shared" si="0"/>
        <v>Yes</v>
      </c>
    </row>
    <row r="9" spans="1:11" x14ac:dyDescent="0.2">
      <c r="A9" s="89" t="s">
        <v>119</v>
      </c>
      <c r="B9" s="35" t="s">
        <v>213</v>
      </c>
      <c r="C9" s="98">
        <v>55.972313155999998</v>
      </c>
      <c r="D9" s="9" t="str">
        <f>IF($B9="N/A","N/A",IF(C9&gt;15,"No",IF(C9&lt;-15,"No","Yes")))</f>
        <v>N/A</v>
      </c>
      <c r="E9" s="9">
        <v>57.242029917000004</v>
      </c>
      <c r="F9" s="9" t="str">
        <f>IF($B9="N/A","N/A",IF(E9&gt;15,"No",IF(E9&lt;-15,"No","Yes")))</f>
        <v>N/A</v>
      </c>
      <c r="G9" s="9">
        <v>57.810642475999998</v>
      </c>
      <c r="H9" s="9" t="str">
        <f>IF($B9="N/A","N/A",IF(G9&gt;15,"No",IF(G9&lt;-15,"No","Yes")))</f>
        <v>N/A</v>
      </c>
      <c r="I9" s="10">
        <v>2.2679999999999998</v>
      </c>
      <c r="J9" s="10">
        <v>0.99329999999999996</v>
      </c>
      <c r="K9" s="9" t="str">
        <f t="shared" si="0"/>
        <v>Yes</v>
      </c>
    </row>
    <row r="10" spans="1:11" x14ac:dyDescent="0.2">
      <c r="A10" s="89" t="s">
        <v>120</v>
      </c>
      <c r="B10" s="35" t="s">
        <v>213</v>
      </c>
      <c r="C10" s="98">
        <v>4.0143442500000001E-2</v>
      </c>
      <c r="D10" s="9" t="str">
        <f>IF($B10="N/A","N/A",IF(C10&gt;15,"No",IF(C10&lt;-15,"No","Yes")))</f>
        <v>N/A</v>
      </c>
      <c r="E10" s="9">
        <v>3.4508604800000002E-2</v>
      </c>
      <c r="F10" s="9" t="str">
        <f>IF($B10="N/A","N/A",IF(E10&gt;15,"No",IF(E10&lt;-15,"No","Yes")))</f>
        <v>N/A</v>
      </c>
      <c r="G10" s="9">
        <v>1.98840339E-2</v>
      </c>
      <c r="H10" s="9" t="str">
        <f>IF($B10="N/A","N/A",IF(G10&gt;15,"No",IF(G10&lt;-15,"No","Yes")))</f>
        <v>N/A</v>
      </c>
      <c r="I10" s="10">
        <v>-14</v>
      </c>
      <c r="J10" s="10">
        <v>-42.4</v>
      </c>
      <c r="K10" s="9" t="str">
        <f t="shared" si="0"/>
        <v>No</v>
      </c>
    </row>
    <row r="11" spans="1:11" x14ac:dyDescent="0.2">
      <c r="A11" s="89" t="s">
        <v>859</v>
      </c>
      <c r="B11" s="35" t="s">
        <v>213</v>
      </c>
      <c r="C11" s="98">
        <v>40.992754310999999</v>
      </c>
      <c r="D11" s="9" t="str">
        <f>IF($B11="N/A","N/A",IF(C11&gt;15,"No",IF(C11&lt;-15,"No","Yes")))</f>
        <v>N/A</v>
      </c>
      <c r="E11" s="9">
        <v>39.799447800999999</v>
      </c>
      <c r="F11" s="9" t="str">
        <f>IF($B11="N/A","N/A",IF(E11&gt;15,"No",IF(E11&lt;-15,"No","Yes")))</f>
        <v>N/A</v>
      </c>
      <c r="G11" s="9">
        <v>38.667500695000001</v>
      </c>
      <c r="H11" s="9" t="str">
        <f>IF($B11="N/A","N/A",IF(G11&gt;15,"No",IF(G11&lt;-15,"No","Yes")))</f>
        <v>N/A</v>
      </c>
      <c r="I11" s="10">
        <v>-2.91</v>
      </c>
      <c r="J11" s="10">
        <v>-2.84</v>
      </c>
      <c r="K11" s="9" t="str">
        <f t="shared" si="0"/>
        <v>Yes</v>
      </c>
    </row>
    <row r="12" spans="1:11" x14ac:dyDescent="0.2">
      <c r="A12" s="89" t="s">
        <v>860</v>
      </c>
      <c r="B12" s="100" t="s">
        <v>214</v>
      </c>
      <c r="C12" s="98">
        <v>89.607895893000006</v>
      </c>
      <c r="D12" s="9" t="str">
        <f>IF(OR($B12="N/A",$C12="N/A"),"N/A",IF(C12&gt;100,"No",IF(C12&lt;95,"No","Yes")))</f>
        <v>No</v>
      </c>
      <c r="E12" s="98">
        <v>89.451623240999993</v>
      </c>
      <c r="F12" s="9" t="str">
        <f>IF(OR($B12="N/A",$E12="N/A"),"N/A",IF(E12&gt;100,"No",IF(E12&lt;95,"No","Yes")))</f>
        <v>No</v>
      </c>
      <c r="G12" s="98">
        <v>88.651105947000005</v>
      </c>
      <c r="H12" s="9" t="str">
        <f>IF($B12="N/A","N/A",IF(G12&gt;100,"No",IF(G12&lt;95,"No","Yes")))</f>
        <v>No</v>
      </c>
      <c r="I12" s="101">
        <v>-0.17399999999999999</v>
      </c>
      <c r="J12" s="101">
        <v>-0.89500000000000002</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1748</v>
      </c>
      <c r="J13" s="101" t="s">
        <v>1748</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1748</v>
      </c>
      <c r="J14" s="101" t="s">
        <v>1748</v>
      </c>
      <c r="K14" s="9" t="str">
        <f t="shared" si="0"/>
        <v>N/A</v>
      </c>
    </row>
    <row r="15" spans="1:11" x14ac:dyDescent="0.2">
      <c r="A15" s="89" t="s">
        <v>861</v>
      </c>
      <c r="B15" s="100" t="s">
        <v>214</v>
      </c>
      <c r="C15" s="98">
        <v>36.354150644000001</v>
      </c>
      <c r="D15" s="9" t="str">
        <f>IF(OR($B15="N/A",$C15="N/A"),"N/A",IF(C15&gt;100,"No",IF(C15&lt;95,"No","Yes")))</f>
        <v>No</v>
      </c>
      <c r="E15" s="98">
        <v>35.995374052000003</v>
      </c>
      <c r="F15" s="9" t="str">
        <f>IF(OR($B15="N/A",$E15="N/A"),"N/A",IF(E15&gt;100,"No",IF(E15&lt;95,"No","Yes")))</f>
        <v>No</v>
      </c>
      <c r="G15" s="98">
        <v>30.741710239</v>
      </c>
      <c r="H15" s="9" t="str">
        <f>IF($B15="N/A","N/A",IF(G15&gt;100,"No",IF(G15&lt;95,"No","Yes")))</f>
        <v>No</v>
      </c>
      <c r="I15" s="101">
        <v>-0.98699999999999999</v>
      </c>
      <c r="J15" s="101">
        <v>-14.6</v>
      </c>
      <c r="K15" s="9" t="str">
        <f t="shared" si="0"/>
        <v>Yes</v>
      </c>
    </row>
    <row r="16" spans="1:11" x14ac:dyDescent="0.2">
      <c r="A16" s="89" t="s">
        <v>331</v>
      </c>
      <c r="B16" s="35" t="s">
        <v>213</v>
      </c>
      <c r="C16" s="87">
        <v>2801984</v>
      </c>
      <c r="D16" s="9" t="str">
        <f>IF($B16="N/A","N/A",IF(C16&gt;15,"No",IF(C16&lt;-15,"No","Yes")))</f>
        <v>N/A</v>
      </c>
      <c r="E16" s="36">
        <v>2841941</v>
      </c>
      <c r="F16" s="9" t="str">
        <f>IF($B16="N/A","N/A",IF(E16&gt;15,"No",IF(E16&lt;-15,"No","Yes")))</f>
        <v>N/A</v>
      </c>
      <c r="G16" s="36">
        <v>3222993</v>
      </c>
      <c r="H16" s="9" t="str">
        <f>IF($B16="N/A","N/A",IF(G16&gt;15,"No",IF(G16&lt;-15,"No","Yes")))</f>
        <v>N/A</v>
      </c>
      <c r="I16" s="10">
        <v>1.4259999999999999</v>
      </c>
      <c r="J16" s="10">
        <v>13.41</v>
      </c>
      <c r="K16" s="9" t="str">
        <f t="shared" si="0"/>
        <v>Yes</v>
      </c>
    </row>
    <row r="17" spans="1:11" x14ac:dyDescent="0.2">
      <c r="A17" s="89" t="s">
        <v>442</v>
      </c>
      <c r="B17" s="35" t="s">
        <v>215</v>
      </c>
      <c r="C17" s="98">
        <v>15.546519893999999</v>
      </c>
      <c r="D17" s="9" t="str">
        <f>IF($B17="N/A","N/A",IF(C17&gt;20,"No",IF(C17&lt;5,"No","Yes")))</f>
        <v>Yes</v>
      </c>
      <c r="E17" s="9">
        <v>15.910428823</v>
      </c>
      <c r="F17" s="9" t="str">
        <f>IF($B17="N/A","N/A",IF(E17&gt;20,"No",IF(E17&lt;5,"No","Yes")))</f>
        <v>Yes</v>
      </c>
      <c r="G17" s="9">
        <v>17.975620797000001</v>
      </c>
      <c r="H17" s="9" t="str">
        <f>IF($B17="N/A","N/A",IF(G17&gt;20,"No",IF(G17&lt;5,"No","Yes")))</f>
        <v>Yes</v>
      </c>
      <c r="I17" s="10">
        <v>2.3410000000000002</v>
      </c>
      <c r="J17" s="10">
        <v>12.98</v>
      </c>
      <c r="K17" s="9" t="str">
        <f t="shared" si="0"/>
        <v>Yes</v>
      </c>
    </row>
    <row r="18" spans="1:11" x14ac:dyDescent="0.2">
      <c r="A18" s="89" t="s">
        <v>443</v>
      </c>
      <c r="B18" s="30" t="s">
        <v>213</v>
      </c>
      <c r="C18" s="98">
        <v>84.453480106000001</v>
      </c>
      <c r="D18" s="9" t="str">
        <f>IF($B18="N/A","N/A",IF(C18&gt;15,"No",IF(C18&lt;-15,"No","Yes")))</f>
        <v>N/A</v>
      </c>
      <c r="E18" s="9">
        <v>84.089571176999996</v>
      </c>
      <c r="F18" s="9" t="str">
        <f>IF($B18="N/A","N/A",IF(E18&gt;15,"No",IF(E18&lt;-15,"No","Yes")))</f>
        <v>N/A</v>
      </c>
      <c r="G18" s="9">
        <v>82.024379202999995</v>
      </c>
      <c r="H18" s="9" t="str">
        <f>IF($B18="N/A","N/A",IF(G18&gt;15,"No",IF(G18&lt;-15,"No","Yes")))</f>
        <v>N/A</v>
      </c>
      <c r="I18" s="10">
        <v>-0.43099999999999999</v>
      </c>
      <c r="J18" s="10">
        <v>-2.46</v>
      </c>
      <c r="K18" s="9" t="str">
        <f t="shared" si="0"/>
        <v>Yes</v>
      </c>
    </row>
    <row r="19" spans="1:11" x14ac:dyDescent="0.2">
      <c r="A19" s="89" t="s">
        <v>444</v>
      </c>
      <c r="B19" s="35" t="s">
        <v>216</v>
      </c>
      <c r="C19" s="98">
        <v>28.269718885</v>
      </c>
      <c r="D19" s="9" t="str">
        <f>IF($B19="N/A","N/A",IF(C19&gt;1,"Yes","No"))</f>
        <v>Yes</v>
      </c>
      <c r="E19" s="9">
        <v>24.242023321000001</v>
      </c>
      <c r="F19" s="9" t="str">
        <f>IF($B19="N/A","N/A",IF(E19&gt;1,"Yes","No"))</f>
        <v>Yes</v>
      </c>
      <c r="G19" s="9">
        <v>28.943562707000002</v>
      </c>
      <c r="H19" s="9" t="str">
        <f>IF($B19="N/A","N/A",IF(G19&gt;1,"Yes","No"))</f>
        <v>Yes</v>
      </c>
      <c r="I19" s="10">
        <v>-14.2</v>
      </c>
      <c r="J19" s="10">
        <v>19.39</v>
      </c>
      <c r="K19" s="9" t="str">
        <f t="shared" si="0"/>
        <v>Yes</v>
      </c>
    </row>
    <row r="20" spans="1:11" x14ac:dyDescent="0.2">
      <c r="A20" s="89" t="s">
        <v>862</v>
      </c>
      <c r="B20" s="35" t="s">
        <v>213</v>
      </c>
      <c r="C20" s="91">
        <v>375.70343120000001</v>
      </c>
      <c r="D20" s="9" t="str">
        <f>IF($B20="N/A","N/A",IF(C20&gt;15,"No",IF(C20&lt;-15,"No","Yes")))</f>
        <v>N/A</v>
      </c>
      <c r="E20" s="37">
        <v>473.03905397</v>
      </c>
      <c r="F20" s="9" t="str">
        <f>IF($B20="N/A","N/A",IF(E20&gt;15,"No",IF(E20&lt;-15,"No","Yes")))</f>
        <v>N/A</v>
      </c>
      <c r="G20" s="37">
        <v>457.73034970999998</v>
      </c>
      <c r="H20" s="9" t="str">
        <f>IF($B20="N/A","N/A",IF(G20&gt;15,"No",IF(G20&lt;-15,"No","Yes")))</f>
        <v>N/A</v>
      </c>
      <c r="I20" s="10">
        <v>25.91</v>
      </c>
      <c r="J20" s="10">
        <v>-3.24</v>
      </c>
      <c r="K20" s="9" t="str">
        <f t="shared" si="0"/>
        <v>Yes</v>
      </c>
    </row>
    <row r="21" spans="1:11" x14ac:dyDescent="0.2">
      <c r="A21" s="89" t="s">
        <v>34</v>
      </c>
      <c r="B21" s="35" t="s">
        <v>213</v>
      </c>
      <c r="C21" s="102">
        <v>39.365608344999998</v>
      </c>
      <c r="D21" s="9" t="str">
        <f>IF($B21="N/A","N/A",IF(C21&gt;15,"No",IF(C21&lt;-15,"No","Yes")))</f>
        <v>N/A</v>
      </c>
      <c r="E21" s="103">
        <v>38.806018494</v>
      </c>
      <c r="F21" s="9" t="str">
        <f>IF($B21="N/A","N/A",IF(E21&gt;15,"No",IF(E21&lt;-15,"No","Yes")))</f>
        <v>N/A</v>
      </c>
      <c r="G21" s="103">
        <v>38.569381718000002</v>
      </c>
      <c r="H21" s="9" t="str">
        <f>IF($B21="N/A","N/A",IF(G21&gt;15,"No",IF(G21&lt;-15,"No","Yes")))</f>
        <v>N/A</v>
      </c>
      <c r="I21" s="10">
        <v>-1.42</v>
      </c>
      <c r="J21" s="10">
        <v>-0.61</v>
      </c>
      <c r="K21" s="9" t="str">
        <f t="shared" si="0"/>
        <v>Yes</v>
      </c>
    </row>
    <row r="22" spans="1:11" x14ac:dyDescent="0.2">
      <c r="A22" s="89" t="s">
        <v>1724</v>
      </c>
      <c r="B22" s="35" t="s">
        <v>213</v>
      </c>
      <c r="C22" s="102">
        <v>53.826125361999999</v>
      </c>
      <c r="D22" s="9" t="str">
        <f>IF($B22="N/A","N/A",IF(C22&gt;15,"No",IF(C22&lt;-15,"No","Yes")))</f>
        <v>N/A</v>
      </c>
      <c r="E22" s="103">
        <v>54.349934754000003</v>
      </c>
      <c r="F22" s="9" t="str">
        <f>IF($B22="N/A","N/A",IF(E22&gt;15,"No",IF(E22&lt;-15,"No","Yes")))</f>
        <v>N/A</v>
      </c>
      <c r="G22" s="103">
        <v>53.126115286000001</v>
      </c>
      <c r="H22" s="9" t="str">
        <f>IF($B22="N/A","N/A",IF(G22&gt;15,"No",IF(G22&lt;-15,"No","Yes")))</f>
        <v>N/A</v>
      </c>
      <c r="I22" s="10">
        <v>0.97319999999999995</v>
      </c>
      <c r="J22" s="10">
        <v>-2.25</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1748</v>
      </c>
      <c r="J23" s="10" t="s">
        <v>1748</v>
      </c>
      <c r="K23" s="9" t="str">
        <f t="shared" si="0"/>
        <v>N/A</v>
      </c>
    </row>
    <row r="24" spans="1:11" x14ac:dyDescent="0.2">
      <c r="A24" s="89" t="s">
        <v>863</v>
      </c>
      <c r="B24" s="35" t="s">
        <v>243</v>
      </c>
      <c r="C24" s="91">
        <v>400.68275733000002</v>
      </c>
      <c r="D24" s="9" t="str">
        <f>IF($B24="N/A","N/A",IF(C24&gt;300,"No",IF(C24&lt;75,"No","Yes")))</f>
        <v>No</v>
      </c>
      <c r="E24" s="37">
        <v>368.92856375000002</v>
      </c>
      <c r="F24" s="9" t="str">
        <f>IF($B24="N/A","N/A",IF(E24&gt;300,"No",IF(E24&lt;75,"No","Yes")))</f>
        <v>No</v>
      </c>
      <c r="G24" s="37">
        <v>339.21277093999998</v>
      </c>
      <c r="H24" s="9" t="str">
        <f>IF($B24="N/A","N/A",IF(G24&gt;300,"No",IF(G24&lt;75,"No","Yes")))</f>
        <v>No</v>
      </c>
      <c r="I24" s="10">
        <v>-7.93</v>
      </c>
      <c r="J24" s="10">
        <v>-8.0500000000000007</v>
      </c>
      <c r="K24" s="9" t="str">
        <f t="shared" si="0"/>
        <v>Yes</v>
      </c>
    </row>
    <row r="25" spans="1:11" x14ac:dyDescent="0.2">
      <c r="A25" s="89" t="s">
        <v>864</v>
      </c>
      <c r="B25" s="35" t="s">
        <v>244</v>
      </c>
      <c r="C25" s="91">
        <v>63.301630146999997</v>
      </c>
      <c r="D25" s="9" t="str">
        <f>IF($B25="N/A","N/A",IF(C25&gt;250,"No",IF(C25&lt;20,"No","Yes")))</f>
        <v>Yes</v>
      </c>
      <c r="E25" s="37">
        <v>61.683830209</v>
      </c>
      <c r="F25" s="9" t="str">
        <f>IF($B25="N/A","N/A",IF(E25&gt;250,"No",IF(E25&lt;20,"No","Yes")))</f>
        <v>Yes</v>
      </c>
      <c r="G25" s="37">
        <v>63.544741008999999</v>
      </c>
      <c r="H25" s="9" t="str">
        <f>IF($B25="N/A","N/A",IF(G25&gt;250,"No",IF(G25&lt;20,"No","Yes")))</f>
        <v>Yes</v>
      </c>
      <c r="I25" s="10">
        <v>-2.56</v>
      </c>
      <c r="J25" s="10">
        <v>3.0169999999999999</v>
      </c>
      <c r="K25" s="9" t="str">
        <f t="shared" si="0"/>
        <v>Yes</v>
      </c>
    </row>
    <row r="26" spans="1:11" x14ac:dyDescent="0.2">
      <c r="A26" s="89" t="s">
        <v>865</v>
      </c>
      <c r="B26" s="35" t="s">
        <v>245</v>
      </c>
      <c r="C26" s="91" t="s">
        <v>1748</v>
      </c>
      <c r="D26" s="9" t="str">
        <f>IF($B26="N/A","N/A",IF(C26&gt;5,"No",IF(C26&lt;3,"No","Yes")))</f>
        <v>No</v>
      </c>
      <c r="E26" s="37" t="s">
        <v>1748</v>
      </c>
      <c r="F26" s="9" t="str">
        <f>IF($B26="N/A","N/A",IF(E26&gt;5,"No",IF(E26&lt;3,"No","Yes")))</f>
        <v>No</v>
      </c>
      <c r="G26" s="37" t="s">
        <v>1748</v>
      </c>
      <c r="H26" s="9" t="str">
        <f>IF($B26="N/A","N/A",IF(G26&gt;5,"No",IF(G26&lt;3,"No","Yes")))</f>
        <v>No</v>
      </c>
      <c r="I26" s="10" t="s">
        <v>1748</v>
      </c>
      <c r="J26" s="10" t="s">
        <v>1748</v>
      </c>
      <c r="K26" s="9" t="str">
        <f t="shared" si="0"/>
        <v>N/A</v>
      </c>
    </row>
    <row r="27" spans="1:11" x14ac:dyDescent="0.2">
      <c r="A27" s="89" t="s">
        <v>131</v>
      </c>
      <c r="B27" s="35" t="s">
        <v>213</v>
      </c>
      <c r="C27" s="87">
        <v>6282245</v>
      </c>
      <c r="D27" s="35" t="s">
        <v>213</v>
      </c>
      <c r="E27" s="36">
        <v>1799033</v>
      </c>
      <c r="F27" s="35" t="s">
        <v>213</v>
      </c>
      <c r="G27" s="36">
        <v>59596</v>
      </c>
      <c r="H27" s="9" t="str">
        <f>IF($B27="N/A","N/A",IF(G27&gt;15,"No",IF(G27&lt;-15,"No","Yes")))</f>
        <v>N/A</v>
      </c>
      <c r="I27" s="10">
        <v>-71.400000000000006</v>
      </c>
      <c r="J27" s="10">
        <v>-96.7</v>
      </c>
      <c r="K27" s="9" t="str">
        <f t="shared" si="0"/>
        <v>No</v>
      </c>
    </row>
    <row r="28" spans="1:11" x14ac:dyDescent="0.2">
      <c r="A28" s="89" t="s">
        <v>346</v>
      </c>
      <c r="B28" s="35" t="s">
        <v>213</v>
      </c>
      <c r="C28" s="88">
        <v>6.7145275600999996</v>
      </c>
      <c r="D28" s="35" t="s">
        <v>213</v>
      </c>
      <c r="E28" s="8">
        <v>1.850987441</v>
      </c>
      <c r="F28" s="35" t="s">
        <v>213</v>
      </c>
      <c r="G28" s="8">
        <v>6.4754583899999996E-2</v>
      </c>
      <c r="H28" s="9" t="str">
        <f>IF($B28="N/A","N/A",IF(G28&gt;15,"No",IF(G28&lt;-15,"No","Yes")))</f>
        <v>N/A</v>
      </c>
      <c r="I28" s="10">
        <v>-72.400000000000006</v>
      </c>
      <c r="J28" s="10">
        <v>-96.5</v>
      </c>
      <c r="K28" s="9" t="str">
        <f t="shared" si="0"/>
        <v>No</v>
      </c>
    </row>
    <row r="29" spans="1:11" ht="25.5" x14ac:dyDescent="0.2">
      <c r="A29" s="89" t="s">
        <v>841</v>
      </c>
      <c r="B29" s="35" t="s">
        <v>213</v>
      </c>
      <c r="C29" s="37">
        <v>254.68187742000001</v>
      </c>
      <c r="D29" s="35" t="s">
        <v>213</v>
      </c>
      <c r="E29" s="37">
        <v>267.00358526000002</v>
      </c>
      <c r="F29" s="35" t="s">
        <v>213</v>
      </c>
      <c r="G29" s="37">
        <v>1543.7066245999999</v>
      </c>
      <c r="H29" s="35" t="s">
        <v>213</v>
      </c>
      <c r="I29" s="10">
        <v>4.8380000000000001</v>
      </c>
      <c r="J29" s="10">
        <v>478.2</v>
      </c>
      <c r="K29" s="9" t="str">
        <f t="shared" si="0"/>
        <v>No</v>
      </c>
    </row>
    <row r="30" spans="1:11" x14ac:dyDescent="0.2">
      <c r="A30" s="89" t="s">
        <v>27</v>
      </c>
      <c r="B30" s="35" t="s">
        <v>217</v>
      </c>
      <c r="C30" s="36">
        <v>75</v>
      </c>
      <c r="D30" s="9" t="str">
        <f>IF($B30="N/A","N/A",IF(C30="N/A","N/A",IF(C30=0,"Yes","No")))</f>
        <v>No</v>
      </c>
      <c r="E30" s="36">
        <v>77</v>
      </c>
      <c r="F30" s="9" t="str">
        <f>IF($B30="N/A","N/A",IF(E30="N/A","N/A",IF(E30=0,"Yes","No")))</f>
        <v>No</v>
      </c>
      <c r="G30" s="36">
        <v>59</v>
      </c>
      <c r="H30" s="9" t="str">
        <f>IF($B30="N/A","N/A",IF(G30=0,"Yes","No"))</f>
        <v>No</v>
      </c>
      <c r="I30" s="10">
        <v>2.6669999999999998</v>
      </c>
      <c r="J30" s="10">
        <v>-23.4</v>
      </c>
      <c r="K30" s="9" t="str">
        <f t="shared" si="0"/>
        <v>Yes</v>
      </c>
    </row>
    <row r="31" spans="1:11" x14ac:dyDescent="0.2">
      <c r="A31" s="89" t="s">
        <v>206</v>
      </c>
      <c r="B31" s="104" t="s">
        <v>213</v>
      </c>
      <c r="C31" s="87">
        <v>16201159</v>
      </c>
      <c r="D31" s="9" t="str">
        <f t="shared" ref="D31:F50" si="4">IF($B31="N/A","N/A",IF(C31&lt;0,"No","Yes"))</f>
        <v>N/A</v>
      </c>
      <c r="E31" s="87">
        <v>16113919</v>
      </c>
      <c r="F31" s="9" t="str">
        <f t="shared" si="4"/>
        <v>N/A</v>
      </c>
      <c r="G31" s="87">
        <v>14968816</v>
      </c>
      <c r="H31" s="9" t="str">
        <f t="shared" ref="H31:H50" si="5">IF($B31="N/A","N/A",IF(G31&lt;0,"No","Yes"))</f>
        <v>N/A</v>
      </c>
      <c r="I31" s="10">
        <v>-0.53800000000000003</v>
      </c>
      <c r="J31" s="10">
        <v>-7.11</v>
      </c>
      <c r="K31" s="9" t="str">
        <f t="shared" si="0"/>
        <v>Yes</v>
      </c>
    </row>
    <row r="32" spans="1:11" ht="25.5" x14ac:dyDescent="0.2">
      <c r="A32" s="2" t="s">
        <v>659</v>
      </c>
      <c r="B32" s="104" t="s">
        <v>213</v>
      </c>
      <c r="C32" s="88">
        <v>73.067099705999993</v>
      </c>
      <c r="D32" s="9" t="str">
        <f t="shared" si="4"/>
        <v>N/A</v>
      </c>
      <c r="E32" s="88">
        <v>90.766020358000006</v>
      </c>
      <c r="F32" s="9" t="str">
        <f t="shared" si="4"/>
        <v>N/A</v>
      </c>
      <c r="G32" s="88">
        <v>95.349578750999996</v>
      </c>
      <c r="H32" s="9" t="str">
        <f t="shared" si="5"/>
        <v>N/A</v>
      </c>
      <c r="I32" s="10">
        <v>24.22</v>
      </c>
      <c r="J32" s="10">
        <v>5.05</v>
      </c>
      <c r="K32" s="9" t="str">
        <f t="shared" si="0"/>
        <v>Yes</v>
      </c>
    </row>
    <row r="33" spans="1:11" x14ac:dyDescent="0.2">
      <c r="A33" s="2" t="s">
        <v>660</v>
      </c>
      <c r="B33" s="104" t="s">
        <v>213</v>
      </c>
      <c r="C33" s="88">
        <v>3.4911391215999998</v>
      </c>
      <c r="D33" s="9" t="str">
        <f t="shared" si="4"/>
        <v>N/A</v>
      </c>
      <c r="E33" s="88">
        <v>3.7322391902000001</v>
      </c>
      <c r="F33" s="9" t="str">
        <f t="shared" si="4"/>
        <v>N/A</v>
      </c>
      <c r="G33" s="88">
        <v>4.1118616195</v>
      </c>
      <c r="H33" s="9" t="str">
        <f t="shared" si="5"/>
        <v>N/A</v>
      </c>
      <c r="I33" s="10">
        <v>6.9059999999999997</v>
      </c>
      <c r="J33" s="10">
        <v>10.17</v>
      </c>
      <c r="K33" s="9" t="str">
        <f t="shared" si="0"/>
        <v>Yes</v>
      </c>
    </row>
    <row r="34" spans="1:11" x14ac:dyDescent="0.2">
      <c r="A34" s="2" t="s">
        <v>661</v>
      </c>
      <c r="B34" s="104" t="s">
        <v>213</v>
      </c>
      <c r="C34" s="88">
        <v>0</v>
      </c>
      <c r="D34" s="9" t="str">
        <f t="shared" si="4"/>
        <v>N/A</v>
      </c>
      <c r="E34" s="88">
        <v>0</v>
      </c>
      <c r="F34" s="9" t="str">
        <f t="shared" si="4"/>
        <v>N/A</v>
      </c>
      <c r="G34" s="88">
        <v>0</v>
      </c>
      <c r="H34" s="9" t="str">
        <f t="shared" si="5"/>
        <v>N/A</v>
      </c>
      <c r="I34" s="10" t="s">
        <v>1748</v>
      </c>
      <c r="J34" s="10" t="s">
        <v>1748</v>
      </c>
      <c r="K34" s="9" t="str">
        <f t="shared" si="0"/>
        <v>N/A</v>
      </c>
    </row>
    <row r="35" spans="1:11" x14ac:dyDescent="0.2">
      <c r="A35" s="2" t="s">
        <v>662</v>
      </c>
      <c r="B35" s="104" t="s">
        <v>213</v>
      </c>
      <c r="C35" s="88">
        <v>23.441761173</v>
      </c>
      <c r="D35" s="9" t="str">
        <f t="shared" si="4"/>
        <v>N/A</v>
      </c>
      <c r="E35" s="88">
        <v>5.5017404517999999</v>
      </c>
      <c r="F35" s="9" t="str">
        <f t="shared" si="4"/>
        <v>N/A</v>
      </c>
      <c r="G35" s="88">
        <v>0.53855962960000003</v>
      </c>
      <c r="H35" s="9" t="str">
        <f t="shared" si="5"/>
        <v>N/A</v>
      </c>
      <c r="I35" s="10">
        <v>-76.5</v>
      </c>
      <c r="J35" s="10">
        <v>-90.2</v>
      </c>
      <c r="K35" s="9" t="str">
        <f t="shared" si="0"/>
        <v>No</v>
      </c>
    </row>
    <row r="36" spans="1:11" x14ac:dyDescent="0.2">
      <c r="A36" s="2" t="s">
        <v>349</v>
      </c>
      <c r="B36" s="104" t="s">
        <v>213</v>
      </c>
      <c r="C36" s="87">
        <v>22152474</v>
      </c>
      <c r="D36" s="9" t="str">
        <f t="shared" si="4"/>
        <v>N/A</v>
      </c>
      <c r="E36" s="87">
        <v>22568418</v>
      </c>
      <c r="F36" s="9" t="str">
        <f t="shared" si="4"/>
        <v>N/A</v>
      </c>
      <c r="G36" s="87">
        <v>20618292</v>
      </c>
      <c r="H36" s="9" t="str">
        <f t="shared" si="5"/>
        <v>N/A</v>
      </c>
      <c r="I36" s="10">
        <v>1.8779999999999999</v>
      </c>
      <c r="J36" s="10">
        <v>-8.64</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1748</v>
      </c>
      <c r="J37" s="10" t="s">
        <v>1748</v>
      </c>
      <c r="K37" s="9" t="str">
        <f t="shared" si="0"/>
        <v>N/A</v>
      </c>
    </row>
    <row r="38" spans="1:11" x14ac:dyDescent="0.2">
      <c r="A38" s="2" t="s">
        <v>664</v>
      </c>
      <c r="B38" s="104" t="s">
        <v>213</v>
      </c>
      <c r="C38" s="88">
        <v>84.104885981999999</v>
      </c>
      <c r="D38" s="9" t="str">
        <f t="shared" si="4"/>
        <v>N/A</v>
      </c>
      <c r="E38" s="88">
        <v>93.940784860999997</v>
      </c>
      <c r="F38" s="9" t="str">
        <f t="shared" si="4"/>
        <v>N/A</v>
      </c>
      <c r="G38" s="88">
        <v>98.520934711999999</v>
      </c>
      <c r="H38" s="9" t="str">
        <f t="shared" si="5"/>
        <v>N/A</v>
      </c>
      <c r="I38" s="10">
        <v>11.69</v>
      </c>
      <c r="J38" s="10">
        <v>4.8760000000000003</v>
      </c>
      <c r="K38" s="9" t="str">
        <f t="shared" si="0"/>
        <v>Yes</v>
      </c>
    </row>
    <row r="39" spans="1:11" x14ac:dyDescent="0.2">
      <c r="A39" s="2" t="s">
        <v>665</v>
      </c>
      <c r="B39" s="104" t="s">
        <v>213</v>
      </c>
      <c r="C39" s="88">
        <v>0</v>
      </c>
      <c r="D39" s="9" t="str">
        <f t="shared" si="4"/>
        <v>N/A</v>
      </c>
      <c r="E39" s="88">
        <v>0</v>
      </c>
      <c r="F39" s="9" t="str">
        <f t="shared" si="4"/>
        <v>N/A</v>
      </c>
      <c r="G39" s="88">
        <v>0</v>
      </c>
      <c r="H39" s="9" t="str">
        <f t="shared" si="5"/>
        <v>N/A</v>
      </c>
      <c r="I39" s="10" t="s">
        <v>1748</v>
      </c>
      <c r="J39" s="10" t="s">
        <v>1748</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1748</v>
      </c>
      <c r="J40" s="10" t="s">
        <v>1748</v>
      </c>
      <c r="K40" s="9" t="str">
        <f t="shared" si="0"/>
        <v>N/A</v>
      </c>
    </row>
    <row r="41" spans="1:11" x14ac:dyDescent="0.2">
      <c r="A41" s="2" t="s">
        <v>667</v>
      </c>
      <c r="B41" s="104" t="s">
        <v>213</v>
      </c>
      <c r="C41" s="88">
        <v>1.1110768034</v>
      </c>
      <c r="D41" s="9" t="str">
        <f t="shared" si="4"/>
        <v>N/A</v>
      </c>
      <c r="E41" s="88">
        <v>1.2484570252</v>
      </c>
      <c r="F41" s="9" t="str">
        <f t="shared" si="4"/>
        <v>N/A</v>
      </c>
      <c r="G41" s="88">
        <v>1.4229888683</v>
      </c>
      <c r="H41" s="9" t="str">
        <f t="shared" si="5"/>
        <v>N/A</v>
      </c>
      <c r="I41" s="10">
        <v>12.36</v>
      </c>
      <c r="J41" s="10">
        <v>13.98</v>
      </c>
      <c r="K41" s="9" t="str">
        <f t="shared" si="0"/>
        <v>Yes</v>
      </c>
    </row>
    <row r="42" spans="1:11" x14ac:dyDescent="0.2">
      <c r="A42" s="2" t="s">
        <v>668</v>
      </c>
      <c r="B42" s="104" t="s">
        <v>213</v>
      </c>
      <c r="C42" s="88">
        <v>85.215962786000006</v>
      </c>
      <c r="D42" s="9" t="str">
        <f t="shared" si="4"/>
        <v>N/A</v>
      </c>
      <c r="E42" s="88">
        <v>95.189241886999994</v>
      </c>
      <c r="F42" s="9" t="str">
        <f t="shared" si="4"/>
        <v>N/A</v>
      </c>
      <c r="G42" s="88">
        <v>99.943923580000003</v>
      </c>
      <c r="H42" s="9" t="str">
        <f t="shared" si="5"/>
        <v>N/A</v>
      </c>
      <c r="I42" s="10">
        <v>11.7</v>
      </c>
      <c r="J42" s="10">
        <v>4.9950000000000001</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1748</v>
      </c>
      <c r="J43" s="10" t="s">
        <v>1748</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1748</v>
      </c>
      <c r="J44" s="10" t="s">
        <v>1748</v>
      </c>
      <c r="K44" s="9" t="str">
        <f t="shared" si="0"/>
        <v>N/A</v>
      </c>
    </row>
    <row r="45" spans="1:11" x14ac:dyDescent="0.2">
      <c r="A45" s="2" t="s">
        <v>671</v>
      </c>
      <c r="B45" s="104" t="s">
        <v>213</v>
      </c>
      <c r="C45" s="88">
        <v>14.784037214</v>
      </c>
      <c r="D45" s="9" t="str">
        <f t="shared" si="4"/>
        <v>N/A</v>
      </c>
      <c r="E45" s="88">
        <v>4.8107581134000004</v>
      </c>
      <c r="F45" s="9" t="str">
        <f t="shared" si="4"/>
        <v>N/A</v>
      </c>
      <c r="G45" s="88">
        <v>5.60764199E-2</v>
      </c>
      <c r="H45" s="9" t="str">
        <f t="shared" si="5"/>
        <v>N/A</v>
      </c>
      <c r="I45" s="10">
        <v>-67.5</v>
      </c>
      <c r="J45" s="10">
        <v>-98.8</v>
      </c>
      <c r="K45" s="9" t="str">
        <f t="shared" si="0"/>
        <v>No</v>
      </c>
    </row>
    <row r="46" spans="1:11" x14ac:dyDescent="0.2">
      <c r="A46" s="2" t="s">
        <v>350</v>
      </c>
      <c r="B46" s="104" t="s">
        <v>213</v>
      </c>
      <c r="C46" s="87">
        <v>0</v>
      </c>
      <c r="D46" s="9" t="str">
        <f t="shared" si="4"/>
        <v>N/A</v>
      </c>
      <c r="E46" s="87">
        <v>0</v>
      </c>
      <c r="F46" s="9" t="str">
        <f t="shared" si="4"/>
        <v>N/A</v>
      </c>
      <c r="G46" s="87">
        <v>0</v>
      </c>
      <c r="H46" s="9" t="str">
        <f t="shared" si="5"/>
        <v>N/A</v>
      </c>
      <c r="I46" s="10" t="s">
        <v>1748</v>
      </c>
      <c r="J46" s="10" t="s">
        <v>1748</v>
      </c>
      <c r="K46" s="9" t="str">
        <f t="shared" si="0"/>
        <v>N/A</v>
      </c>
    </row>
    <row r="47" spans="1:11" x14ac:dyDescent="0.2">
      <c r="A47" s="2" t="s">
        <v>672</v>
      </c>
      <c r="B47" s="104" t="s">
        <v>213</v>
      </c>
      <c r="C47" s="88" t="s">
        <v>1748</v>
      </c>
      <c r="D47" s="9" t="str">
        <f t="shared" si="4"/>
        <v>N/A</v>
      </c>
      <c r="E47" s="88" t="s">
        <v>1748</v>
      </c>
      <c r="F47" s="9" t="str">
        <f t="shared" si="4"/>
        <v>N/A</v>
      </c>
      <c r="G47" s="88" t="s">
        <v>1748</v>
      </c>
      <c r="H47" s="9" t="str">
        <f t="shared" si="5"/>
        <v>N/A</v>
      </c>
      <c r="I47" s="10" t="s">
        <v>1748</v>
      </c>
      <c r="J47" s="10" t="s">
        <v>1748</v>
      </c>
      <c r="K47" s="9" t="str">
        <f t="shared" si="0"/>
        <v>N/A</v>
      </c>
    </row>
    <row r="48" spans="1:11" x14ac:dyDescent="0.2">
      <c r="A48" s="2" t="s">
        <v>673</v>
      </c>
      <c r="B48" s="104" t="s">
        <v>213</v>
      </c>
      <c r="C48" s="88" t="s">
        <v>1748</v>
      </c>
      <c r="D48" s="9" t="str">
        <f t="shared" si="4"/>
        <v>N/A</v>
      </c>
      <c r="E48" s="88" t="s">
        <v>1748</v>
      </c>
      <c r="F48" s="9" t="str">
        <f t="shared" si="4"/>
        <v>N/A</v>
      </c>
      <c r="G48" s="88" t="s">
        <v>1748</v>
      </c>
      <c r="H48" s="9" t="str">
        <f t="shared" si="5"/>
        <v>N/A</v>
      </c>
      <c r="I48" s="10" t="s">
        <v>1748</v>
      </c>
      <c r="J48" s="10" t="s">
        <v>1748</v>
      </c>
      <c r="K48" s="9" t="str">
        <f t="shared" si="0"/>
        <v>N/A</v>
      </c>
    </row>
    <row r="49" spans="1:11" x14ac:dyDescent="0.2">
      <c r="A49" s="2" t="s">
        <v>674</v>
      </c>
      <c r="B49" s="104" t="s">
        <v>213</v>
      </c>
      <c r="C49" s="88" t="s">
        <v>1748</v>
      </c>
      <c r="D49" s="9" t="str">
        <f t="shared" si="4"/>
        <v>N/A</v>
      </c>
      <c r="E49" s="88" t="s">
        <v>1748</v>
      </c>
      <c r="F49" s="9" t="str">
        <f t="shared" si="4"/>
        <v>N/A</v>
      </c>
      <c r="G49" s="88" t="s">
        <v>1748</v>
      </c>
      <c r="H49" s="9" t="str">
        <f t="shared" si="5"/>
        <v>N/A</v>
      </c>
      <c r="I49" s="10" t="s">
        <v>1748</v>
      </c>
      <c r="J49" s="10" t="s">
        <v>1748</v>
      </c>
      <c r="K49" s="9" t="str">
        <f t="shared" si="0"/>
        <v>N/A</v>
      </c>
    </row>
    <row r="50" spans="1:11" x14ac:dyDescent="0.2">
      <c r="A50" s="2" t="s">
        <v>675</v>
      </c>
      <c r="B50" s="104" t="s">
        <v>213</v>
      </c>
      <c r="C50" s="88" t="s">
        <v>1748</v>
      </c>
      <c r="D50" s="9" t="str">
        <f t="shared" si="4"/>
        <v>N/A</v>
      </c>
      <c r="E50" s="88" t="s">
        <v>1748</v>
      </c>
      <c r="F50" s="9" t="str">
        <f t="shared" si="4"/>
        <v>N/A</v>
      </c>
      <c r="G50" s="88" t="s">
        <v>1748</v>
      </c>
      <c r="H50" s="9" t="str">
        <f t="shared" si="5"/>
        <v>N/A</v>
      </c>
      <c r="I50" s="10" t="s">
        <v>1748</v>
      </c>
      <c r="J50" s="10" t="s">
        <v>1748</v>
      </c>
      <c r="K50" s="9" t="str">
        <f t="shared" si="0"/>
        <v>N/A</v>
      </c>
    </row>
    <row r="51" spans="1:11" x14ac:dyDescent="0.2">
      <c r="A51" s="2" t="s">
        <v>351</v>
      </c>
      <c r="B51" s="35" t="s">
        <v>213</v>
      </c>
      <c r="C51" s="87">
        <v>52368805</v>
      </c>
      <c r="D51" s="35" t="s">
        <v>213</v>
      </c>
      <c r="E51" s="36">
        <v>55635332</v>
      </c>
      <c r="F51" s="35" t="s">
        <v>213</v>
      </c>
      <c r="G51" s="36">
        <v>53205238</v>
      </c>
      <c r="H51" s="35" t="s">
        <v>213</v>
      </c>
      <c r="I51" s="10">
        <v>6.2380000000000004</v>
      </c>
      <c r="J51" s="10">
        <v>-4.37</v>
      </c>
      <c r="K51" s="9" t="str">
        <f t="shared" si="0"/>
        <v>Yes</v>
      </c>
    </row>
    <row r="52" spans="1:11" x14ac:dyDescent="0.2">
      <c r="A52" s="2" t="s">
        <v>352</v>
      </c>
      <c r="B52" s="35" t="s">
        <v>213</v>
      </c>
      <c r="C52" s="88">
        <v>45.694376642999998</v>
      </c>
      <c r="D52" s="9" t="str">
        <f t="shared" ref="D52:D54" si="6">IF($B52="N/A","N/A",IF(C52&gt;15,"No",IF(C52&lt;-15,"No","Yes")))</f>
        <v>N/A</v>
      </c>
      <c r="E52" s="8">
        <v>55.308759549000001</v>
      </c>
      <c r="F52" s="9" t="str">
        <f t="shared" ref="F52:F54" si="7">IF($B52="N/A","N/A",IF(E52&gt;15,"No",IF(E52&lt;-15,"No","Yes")))</f>
        <v>N/A</v>
      </c>
      <c r="G52" s="8">
        <v>57.432151699000002</v>
      </c>
      <c r="H52" s="9" t="str">
        <f t="shared" ref="H52:H54" si="8">IF($B52="N/A","N/A",IF(G52&gt;15,"No",IF(G52&lt;-15,"No","Yes")))</f>
        <v>N/A</v>
      </c>
      <c r="I52" s="10">
        <v>21.04</v>
      </c>
      <c r="J52" s="10">
        <v>3.839</v>
      </c>
      <c r="K52" s="9" t="str">
        <f t="shared" si="0"/>
        <v>Yes</v>
      </c>
    </row>
    <row r="53" spans="1:11" x14ac:dyDescent="0.2">
      <c r="A53" s="2" t="s">
        <v>353</v>
      </c>
      <c r="B53" s="35" t="s">
        <v>213</v>
      </c>
      <c r="C53" s="88">
        <v>36.916769438999999</v>
      </c>
      <c r="D53" s="9" t="str">
        <f t="shared" si="6"/>
        <v>N/A</v>
      </c>
      <c r="E53" s="8">
        <v>40.800748704</v>
      </c>
      <c r="F53" s="9" t="str">
        <f t="shared" si="7"/>
        <v>N/A</v>
      </c>
      <c r="G53" s="8">
        <v>41.523174842000003</v>
      </c>
      <c r="H53" s="9" t="str">
        <f t="shared" si="8"/>
        <v>N/A</v>
      </c>
      <c r="I53" s="10">
        <v>10.52</v>
      </c>
      <c r="J53" s="10">
        <v>1.7709999999999999</v>
      </c>
      <c r="K53" s="9" t="str">
        <f t="shared" si="0"/>
        <v>Yes</v>
      </c>
    </row>
    <row r="54" spans="1:11" x14ac:dyDescent="0.2">
      <c r="A54" s="2" t="s">
        <v>354</v>
      </c>
      <c r="B54" s="35" t="s">
        <v>213</v>
      </c>
      <c r="C54" s="88">
        <v>17.388853917999999</v>
      </c>
      <c r="D54" s="9" t="str">
        <f t="shared" si="6"/>
        <v>N/A</v>
      </c>
      <c r="E54" s="8">
        <v>3.8904899498000001</v>
      </c>
      <c r="F54" s="9" t="str">
        <f t="shared" si="7"/>
        <v>N/A</v>
      </c>
      <c r="G54" s="8">
        <v>1.0446734586999999</v>
      </c>
      <c r="H54" s="9" t="str">
        <f t="shared" si="8"/>
        <v>N/A</v>
      </c>
      <c r="I54" s="10">
        <v>-77.599999999999994</v>
      </c>
      <c r="J54" s="10">
        <v>-73.099999999999994</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2366373</v>
      </c>
      <c r="D6" s="9" t="str">
        <f>IF($B6="N/A","N/A",IF(C6&gt;15,"No",IF(C6&lt;-15,"No","Yes")))</f>
        <v>N/A</v>
      </c>
      <c r="E6" s="36">
        <v>2389776</v>
      </c>
      <c r="F6" s="9" t="str">
        <f>IF($B6="N/A","N/A",IF(E6&gt;15,"No",IF(E6&lt;-15,"No","Yes")))</f>
        <v>N/A</v>
      </c>
      <c r="G6" s="36">
        <v>2643640</v>
      </c>
      <c r="H6" s="9" t="str">
        <f>IF($B6="N/A","N/A",IF(G6&gt;15,"No",IF(G6&lt;-15,"No","Yes")))</f>
        <v>N/A</v>
      </c>
      <c r="I6" s="10">
        <v>0.98899999999999999</v>
      </c>
      <c r="J6" s="10">
        <v>10.62</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16</v>
      </c>
      <c r="B9" s="35" t="s">
        <v>213</v>
      </c>
      <c r="C9" s="88">
        <v>7.3684495216999997</v>
      </c>
      <c r="D9" s="9" t="str">
        <f t="shared" ref="D9:D15" si="1">IF($B9="N/A","N/A",IF(C9&gt;15,"No",IF(C9&lt;-15,"No","Yes")))</f>
        <v>N/A</v>
      </c>
      <c r="E9" s="8">
        <v>8.4587425767000006</v>
      </c>
      <c r="F9" s="9" t="str">
        <f t="shared" ref="F9:F15" si="2">IF($B9="N/A","N/A",IF(E9&gt;15,"No",IF(E9&lt;-15,"No","Yes")))</f>
        <v>N/A</v>
      </c>
      <c r="G9" s="8">
        <v>8.7443827449999993</v>
      </c>
      <c r="H9" s="9" t="str">
        <f t="shared" ref="H9:H15" si="3">IF($B9="N/A","N/A",IF(G9&gt;15,"No",IF(G9&lt;-15,"No","Yes")))</f>
        <v>N/A</v>
      </c>
      <c r="I9" s="10">
        <v>14.8</v>
      </c>
      <c r="J9" s="10">
        <v>3.3769999999999998</v>
      </c>
      <c r="K9" s="9" t="str">
        <f t="shared" si="0"/>
        <v>Yes</v>
      </c>
    </row>
    <row r="10" spans="1:11" x14ac:dyDescent="0.2">
      <c r="A10" s="89" t="s">
        <v>36</v>
      </c>
      <c r="B10" s="35" t="s">
        <v>213</v>
      </c>
      <c r="C10" s="88">
        <v>7.3944994721999997</v>
      </c>
      <c r="D10" s="9" t="str">
        <f t="shared" si="1"/>
        <v>N/A</v>
      </c>
      <c r="E10" s="8">
        <v>8.2561828854999995</v>
      </c>
      <c r="F10" s="9" t="str">
        <f t="shared" si="2"/>
        <v>N/A</v>
      </c>
      <c r="G10" s="8">
        <v>8.6449260955000007</v>
      </c>
      <c r="H10" s="9" t="str">
        <f t="shared" si="3"/>
        <v>N/A</v>
      </c>
      <c r="I10" s="10">
        <v>11.65</v>
      </c>
      <c r="J10" s="10">
        <v>4.7089999999999996</v>
      </c>
      <c r="K10" s="9" t="str">
        <f t="shared" si="0"/>
        <v>Yes</v>
      </c>
    </row>
    <row r="11" spans="1:11" x14ac:dyDescent="0.2">
      <c r="A11" s="89" t="s">
        <v>37</v>
      </c>
      <c r="B11" s="35" t="s">
        <v>213</v>
      </c>
      <c r="C11" s="88">
        <v>23.069936421000001</v>
      </c>
      <c r="D11" s="9" t="str">
        <f t="shared" si="1"/>
        <v>N/A</v>
      </c>
      <c r="E11" s="8">
        <v>16.655003498999999</v>
      </c>
      <c r="F11" s="9" t="str">
        <f t="shared" si="2"/>
        <v>N/A</v>
      </c>
      <c r="G11" s="8">
        <v>18.545837723999998</v>
      </c>
      <c r="H11" s="9" t="str">
        <f t="shared" si="3"/>
        <v>N/A</v>
      </c>
      <c r="I11" s="10">
        <v>-27.8</v>
      </c>
      <c r="J11" s="10">
        <v>11.35</v>
      </c>
      <c r="K11" s="9" t="str">
        <f t="shared" si="0"/>
        <v>Yes</v>
      </c>
    </row>
    <row r="12" spans="1:11" x14ac:dyDescent="0.2">
      <c r="A12" s="89" t="s">
        <v>38</v>
      </c>
      <c r="B12" s="35" t="s">
        <v>213</v>
      </c>
      <c r="C12" s="88">
        <v>7.3032421329000003</v>
      </c>
      <c r="D12" s="9" t="str">
        <f t="shared" si="1"/>
        <v>N/A</v>
      </c>
      <c r="E12" s="8">
        <v>8.8255158207999997</v>
      </c>
      <c r="F12" s="9" t="str">
        <f t="shared" si="2"/>
        <v>N/A</v>
      </c>
      <c r="G12" s="8">
        <v>8.9002462248</v>
      </c>
      <c r="H12" s="9" t="str">
        <f t="shared" si="3"/>
        <v>N/A</v>
      </c>
      <c r="I12" s="10">
        <v>20.84</v>
      </c>
      <c r="J12" s="10">
        <v>0.8468</v>
      </c>
      <c r="K12" s="9" t="str">
        <f t="shared" si="0"/>
        <v>Yes</v>
      </c>
    </row>
    <row r="13" spans="1:11" x14ac:dyDescent="0.2">
      <c r="A13" s="89" t="s">
        <v>866</v>
      </c>
      <c r="B13" s="35" t="s">
        <v>213</v>
      </c>
      <c r="C13" s="88" t="s">
        <v>1748</v>
      </c>
      <c r="D13" s="9" t="str">
        <f t="shared" si="1"/>
        <v>N/A</v>
      </c>
      <c r="E13" s="8" t="s">
        <v>1748</v>
      </c>
      <c r="F13" s="9" t="str">
        <f t="shared" si="2"/>
        <v>N/A</v>
      </c>
      <c r="G13" s="8" t="s">
        <v>1748</v>
      </c>
      <c r="H13" s="9" t="str">
        <f t="shared" si="3"/>
        <v>N/A</v>
      </c>
      <c r="I13" s="10" t="s">
        <v>1748</v>
      </c>
      <c r="J13" s="10" t="s">
        <v>1748</v>
      </c>
      <c r="K13" s="9" t="str">
        <f t="shared" si="0"/>
        <v>N/A</v>
      </c>
    </row>
    <row r="14" spans="1:11" x14ac:dyDescent="0.2">
      <c r="A14" s="89" t="s">
        <v>867</v>
      </c>
      <c r="B14" s="35" t="s">
        <v>213</v>
      </c>
      <c r="C14" s="88">
        <v>23.305478180000001</v>
      </c>
      <c r="D14" s="9" t="str">
        <f t="shared" si="1"/>
        <v>N/A</v>
      </c>
      <c r="E14" s="8">
        <v>16.829608939</v>
      </c>
      <c r="F14" s="9" t="str">
        <f t="shared" si="2"/>
        <v>N/A</v>
      </c>
      <c r="G14" s="8">
        <v>18.545837723999998</v>
      </c>
      <c r="H14" s="9" t="str">
        <f t="shared" si="3"/>
        <v>N/A</v>
      </c>
      <c r="I14" s="10">
        <v>-27.8</v>
      </c>
      <c r="J14" s="10">
        <v>10.199999999999999</v>
      </c>
      <c r="K14" s="9" t="str">
        <f t="shared" si="0"/>
        <v>Yes</v>
      </c>
    </row>
    <row r="15" spans="1:11" x14ac:dyDescent="0.2">
      <c r="A15" s="89" t="s">
        <v>161</v>
      </c>
      <c r="B15" s="35" t="s">
        <v>213</v>
      </c>
      <c r="C15" s="88">
        <v>26.168697834</v>
      </c>
      <c r="D15" s="9" t="str">
        <f t="shared" si="1"/>
        <v>N/A</v>
      </c>
      <c r="E15" s="8">
        <v>87.391705330999997</v>
      </c>
      <c r="F15" s="9" t="str">
        <f t="shared" si="2"/>
        <v>N/A</v>
      </c>
      <c r="G15" s="8">
        <v>89.423862553000006</v>
      </c>
      <c r="H15" s="9" t="str">
        <f t="shared" si="3"/>
        <v>N/A</v>
      </c>
      <c r="I15" s="10">
        <v>234</v>
      </c>
      <c r="J15" s="10">
        <v>2.3250000000000002</v>
      </c>
      <c r="K15" s="9" t="str">
        <f t="shared" si="0"/>
        <v>Yes</v>
      </c>
    </row>
    <row r="16" spans="1:11" x14ac:dyDescent="0.2">
      <c r="A16" s="89" t="s">
        <v>162</v>
      </c>
      <c r="B16" s="35" t="s">
        <v>246</v>
      </c>
      <c r="C16" s="88">
        <v>100</v>
      </c>
      <c r="D16" s="9" t="str">
        <f>IF($B16="N/A","N/A",IF(C16&gt;95,"Yes","No"))</f>
        <v>Yes</v>
      </c>
      <c r="E16" s="8">
        <v>100</v>
      </c>
      <c r="F16" s="9" t="str">
        <f>IF($B16="N/A","N/A",IF(E16&gt;95,"Yes","No"))</f>
        <v>Yes</v>
      </c>
      <c r="G16" s="8">
        <v>100</v>
      </c>
      <c r="H16" s="9" t="str">
        <f>IF($B16="N/A","N/A",IF(G16&gt;95,"Yes","No"))</f>
        <v>Yes</v>
      </c>
      <c r="I16" s="10">
        <v>0</v>
      </c>
      <c r="J16" s="10">
        <v>0</v>
      </c>
      <c r="K16" s="9" t="str">
        <f t="shared" ref="K16:K26" si="4">IF(J16="Div by 0", "N/A", IF(J16="N/A","N/A", IF(J16&gt;30, "No", IF(J16&lt;-30, "No", "Yes"))))</f>
        <v>Yes</v>
      </c>
    </row>
    <row r="17" spans="1:11" x14ac:dyDescent="0.2">
      <c r="A17" s="89" t="s">
        <v>868</v>
      </c>
      <c r="B17" s="60" t="s">
        <v>247</v>
      </c>
      <c r="C17" s="88">
        <v>10.504895044</v>
      </c>
      <c r="D17" s="9" t="str">
        <f>IF($B17="N/A","N/A",IF(C17&gt;90,"No",IF(C17&lt;50,"No","Yes")))</f>
        <v>No</v>
      </c>
      <c r="E17" s="8">
        <v>11.912497238</v>
      </c>
      <c r="F17" s="9" t="str">
        <f>IF($B17="N/A","N/A",IF(E17&gt;90,"No",IF(E17&lt;50,"No","Yes")))</f>
        <v>No</v>
      </c>
      <c r="G17" s="8">
        <v>15.776505122</v>
      </c>
      <c r="H17" s="9" t="str">
        <f>IF($B17="N/A","N/A",IF(G17&gt;90,"No",IF(G17&lt;50,"No","Yes")))</f>
        <v>No</v>
      </c>
      <c r="I17" s="10">
        <v>13.4</v>
      </c>
      <c r="J17" s="10">
        <v>32.44</v>
      </c>
      <c r="K17" s="9" t="str">
        <f t="shared" si="4"/>
        <v>No</v>
      </c>
    </row>
    <row r="18" spans="1:11" x14ac:dyDescent="0.2">
      <c r="A18" s="89" t="s">
        <v>869</v>
      </c>
      <c r="B18" s="60" t="s">
        <v>224</v>
      </c>
      <c r="C18" s="88">
        <v>2.1375328403</v>
      </c>
      <c r="D18" s="9" t="str">
        <f t="shared" ref="D18:D23" si="5">IF($B18="N/A","N/A",IF(C18&gt;5,"No",IF(C18&lt;=0,"No","Yes")))</f>
        <v>Yes</v>
      </c>
      <c r="E18" s="8">
        <v>1.2639259914000001</v>
      </c>
      <c r="F18" s="9" t="str">
        <f t="shared" ref="F18:F23" si="6">IF($B18="N/A","N/A",IF(E18&gt;5,"No",IF(E18&lt;=0,"No","Yes")))</f>
        <v>Yes</v>
      </c>
      <c r="G18" s="8">
        <v>1.7477039234</v>
      </c>
      <c r="H18" s="9" t="str">
        <f t="shared" ref="H18:H23" si="7">IF($B18="N/A","N/A",IF(G18&gt;5,"No",IF(G18&lt;=0,"No","Yes")))</f>
        <v>Yes</v>
      </c>
      <c r="I18" s="10">
        <v>-40.9</v>
      </c>
      <c r="J18" s="10">
        <v>38.28</v>
      </c>
      <c r="K18" s="9" t="str">
        <f t="shared" si="4"/>
        <v>No</v>
      </c>
    </row>
    <row r="19" spans="1:11" x14ac:dyDescent="0.2">
      <c r="A19" s="89" t="s">
        <v>870</v>
      </c>
      <c r="B19" s="60" t="s">
        <v>224</v>
      </c>
      <c r="C19" s="88">
        <v>8.1332909054999991</v>
      </c>
      <c r="D19" s="9" t="str">
        <f t="shared" si="5"/>
        <v>No</v>
      </c>
      <c r="E19" s="8">
        <v>7.0961462497000003</v>
      </c>
      <c r="F19" s="9" t="str">
        <f t="shared" si="6"/>
        <v>No</v>
      </c>
      <c r="G19" s="8">
        <v>5.6231937783000001</v>
      </c>
      <c r="H19" s="9" t="str">
        <f t="shared" si="7"/>
        <v>No</v>
      </c>
      <c r="I19" s="10">
        <v>-12.8</v>
      </c>
      <c r="J19" s="10">
        <v>-20.8</v>
      </c>
      <c r="K19" s="9" t="str">
        <f t="shared" si="4"/>
        <v>Yes</v>
      </c>
    </row>
    <row r="20" spans="1:11" x14ac:dyDescent="0.2">
      <c r="A20" s="89" t="s">
        <v>871</v>
      </c>
      <c r="B20" s="60" t="s">
        <v>224</v>
      </c>
      <c r="C20" s="88">
        <v>2.1678746299999999E-2</v>
      </c>
      <c r="D20" s="9" t="str">
        <f t="shared" si="5"/>
        <v>Yes</v>
      </c>
      <c r="E20" s="8">
        <v>2.34331586E-2</v>
      </c>
      <c r="F20" s="9" t="str">
        <f t="shared" si="6"/>
        <v>Yes</v>
      </c>
      <c r="G20" s="8">
        <v>8.8514321000000007E-3</v>
      </c>
      <c r="H20" s="9" t="str">
        <f t="shared" si="7"/>
        <v>Yes</v>
      </c>
      <c r="I20" s="10">
        <v>8.093</v>
      </c>
      <c r="J20" s="10">
        <v>-62.2</v>
      </c>
      <c r="K20" s="9" t="str">
        <f t="shared" si="4"/>
        <v>No</v>
      </c>
    </row>
    <row r="21" spans="1:11" x14ac:dyDescent="0.2">
      <c r="A21" s="89" t="s">
        <v>872</v>
      </c>
      <c r="B21" s="35" t="s">
        <v>213</v>
      </c>
      <c r="C21" s="88">
        <v>3.5074774999999999E-3</v>
      </c>
      <c r="D21" s="9" t="str">
        <f t="shared" si="5"/>
        <v>N/A</v>
      </c>
      <c r="E21" s="8">
        <v>1.3808825999999999E-3</v>
      </c>
      <c r="F21" s="9" t="str">
        <f t="shared" si="6"/>
        <v>N/A</v>
      </c>
      <c r="G21" s="8">
        <v>8.3218590000000002E-4</v>
      </c>
      <c r="H21" s="9" t="str">
        <f t="shared" si="7"/>
        <v>N/A</v>
      </c>
      <c r="I21" s="10">
        <v>-60.6</v>
      </c>
      <c r="J21" s="10">
        <v>-39.700000000000003</v>
      </c>
      <c r="K21" s="9" t="str">
        <f t="shared" si="4"/>
        <v>No</v>
      </c>
    </row>
    <row r="22" spans="1:11" x14ac:dyDescent="0.2">
      <c r="A22" s="89" t="s">
        <v>1742</v>
      </c>
      <c r="B22" s="35" t="s">
        <v>213</v>
      </c>
      <c r="C22" s="88">
        <v>1.2677629999999999E-4</v>
      </c>
      <c r="D22" s="9" t="str">
        <f t="shared" si="5"/>
        <v>N/A</v>
      </c>
      <c r="E22" s="8">
        <v>0</v>
      </c>
      <c r="F22" s="9" t="str">
        <f t="shared" si="6"/>
        <v>N/A</v>
      </c>
      <c r="G22" s="8">
        <v>0</v>
      </c>
      <c r="H22" s="9" t="str">
        <f t="shared" si="7"/>
        <v>N/A</v>
      </c>
      <c r="I22" s="10">
        <v>-100</v>
      </c>
      <c r="J22" s="10" t="s">
        <v>1748</v>
      </c>
      <c r="K22" s="9" t="str">
        <f t="shared" si="4"/>
        <v>N/A</v>
      </c>
    </row>
    <row r="23" spans="1:11" x14ac:dyDescent="0.2">
      <c r="A23" s="89" t="s">
        <v>873</v>
      </c>
      <c r="B23" s="35" t="s">
        <v>213</v>
      </c>
      <c r="C23" s="88">
        <v>1.0691467499999999E-2</v>
      </c>
      <c r="D23" s="9" t="str">
        <f t="shared" si="5"/>
        <v>N/A</v>
      </c>
      <c r="E23" s="8">
        <v>1.25953227E-2</v>
      </c>
      <c r="F23" s="9" t="str">
        <f t="shared" si="6"/>
        <v>N/A</v>
      </c>
      <c r="G23" s="8">
        <v>1.0251017499999999E-2</v>
      </c>
      <c r="H23" s="9" t="str">
        <f t="shared" si="7"/>
        <v>N/A</v>
      </c>
      <c r="I23" s="10">
        <v>17.809999999999999</v>
      </c>
      <c r="J23" s="10">
        <v>-18.600000000000001</v>
      </c>
      <c r="K23" s="9" t="str">
        <f t="shared" si="4"/>
        <v>Yes</v>
      </c>
    </row>
    <row r="24" spans="1:11" x14ac:dyDescent="0.2">
      <c r="A24" s="89" t="s">
        <v>874</v>
      </c>
      <c r="B24" s="35" t="s">
        <v>232</v>
      </c>
      <c r="C24" s="88">
        <v>2.3623072102</v>
      </c>
      <c r="D24" s="9" t="str">
        <f>IF($B24="N/A","N/A",IF(C24&gt;10,"No",IF(C24&lt;1,"No","Yes")))</f>
        <v>Yes</v>
      </c>
      <c r="E24" s="8">
        <v>2.3051951313000001</v>
      </c>
      <c r="F24" s="9" t="str">
        <f>IF($B24="N/A","N/A",IF(E24&gt;10,"No",IF(E24&lt;1,"No","Yes")))</f>
        <v>Yes</v>
      </c>
      <c r="G24" s="8">
        <v>1.9672497012000001</v>
      </c>
      <c r="H24" s="9" t="str">
        <f>IF($B24="N/A","N/A",IF(G24&gt;10,"No",IF(G24&lt;1,"No","Yes")))</f>
        <v>Yes</v>
      </c>
      <c r="I24" s="10">
        <v>-2.42</v>
      </c>
      <c r="J24" s="10">
        <v>-14.7</v>
      </c>
      <c r="K24" s="9" t="str">
        <f t="shared" si="4"/>
        <v>Yes</v>
      </c>
    </row>
    <row r="25" spans="1:11" x14ac:dyDescent="0.2">
      <c r="A25" s="89" t="s">
        <v>875</v>
      </c>
      <c r="B25" s="92" t="s">
        <v>239</v>
      </c>
      <c r="C25" s="88">
        <v>71.64263622</v>
      </c>
      <c r="D25" s="9" t="str">
        <f>IF($B25="N/A","N/A",IF(C25&gt;10,"No",IF(C25&lt;=0,"No","Yes")))</f>
        <v>No</v>
      </c>
      <c r="E25" s="8">
        <v>73.151918840999997</v>
      </c>
      <c r="F25" s="9" t="str">
        <f>IF($B25="N/A","N/A",IF(E25&gt;10,"No",IF(E25&lt;=0,"No","Yes")))</f>
        <v>No</v>
      </c>
      <c r="G25" s="8">
        <v>70.964806100999994</v>
      </c>
      <c r="H25" s="9" t="str">
        <f>IF($B25="N/A","N/A",IF(G25&gt;10,"No",IF(G25&lt;=0,"No","Yes")))</f>
        <v>No</v>
      </c>
      <c r="I25" s="10">
        <v>2.1070000000000002</v>
      </c>
      <c r="J25" s="10">
        <v>-2.99</v>
      </c>
      <c r="K25" s="9" t="str">
        <f t="shared" si="4"/>
        <v>Yes</v>
      </c>
    </row>
    <row r="26" spans="1:11" x14ac:dyDescent="0.2">
      <c r="A26" s="89" t="s">
        <v>876</v>
      </c>
      <c r="B26" s="60" t="s">
        <v>248</v>
      </c>
      <c r="C26" s="88">
        <v>0</v>
      </c>
      <c r="D26" s="9" t="str">
        <f>IF($B26="N/A","N/A",IF(C26&gt;=5,"No",IF(C26&lt;0,"No","Yes")))</f>
        <v>Yes</v>
      </c>
      <c r="E26" s="8">
        <v>0</v>
      </c>
      <c r="F26" s="9" t="str">
        <f>IF($B26="N/A","N/A",IF(E26&gt;=5,"No",IF(E26&lt;0,"No","Yes")))</f>
        <v>Yes</v>
      </c>
      <c r="G26" s="8">
        <v>0</v>
      </c>
      <c r="H26" s="9" t="str">
        <f>IF($B26="N/A","N/A",IF(G26&gt;=5,"No",IF(G26&lt;0,"No","Yes")))</f>
        <v>Yes</v>
      </c>
      <c r="I26" s="10" t="s">
        <v>1748</v>
      </c>
      <c r="J26" s="10" t="s">
        <v>1748</v>
      </c>
      <c r="K26" s="9" t="str">
        <f t="shared" si="4"/>
        <v>N/A</v>
      </c>
    </row>
    <row r="27" spans="1:11" x14ac:dyDescent="0.2">
      <c r="A27" s="89" t="s">
        <v>14</v>
      </c>
      <c r="B27" s="60" t="s">
        <v>249</v>
      </c>
      <c r="C27" s="88">
        <v>0</v>
      </c>
      <c r="D27" s="9" t="str">
        <f>IF($B27="N/A","N/A",IF(C27&gt;15,"No",IF(C27&lt;=0,"No","Yes")))</f>
        <v>No</v>
      </c>
      <c r="E27" s="8">
        <v>0</v>
      </c>
      <c r="F27" s="9" t="str">
        <f>IF($B27="N/A","N/A",IF(E27&gt;15,"No",IF(E27&lt;=0,"No","Yes")))</f>
        <v>No</v>
      </c>
      <c r="G27" s="8">
        <v>0</v>
      </c>
      <c r="H27" s="9" t="str">
        <f>IF($B27="N/A","N/A",IF(G27&gt;15,"No",IF(G27&lt;=0,"No","Yes")))</f>
        <v>No</v>
      </c>
      <c r="I27" s="10" t="s">
        <v>1748</v>
      </c>
      <c r="J27" s="10" t="s">
        <v>1748</v>
      </c>
      <c r="K27" s="9" t="str">
        <f>IF(J27="Div by 0", "N/A", IF(J27="N/A","N/A", IF(J27&gt;30, "No", IF(J27&lt;-30, "No", "Yes"))))</f>
        <v>N/A</v>
      </c>
    </row>
    <row r="28" spans="1:11" x14ac:dyDescent="0.2">
      <c r="A28" s="89" t="s">
        <v>877</v>
      </c>
      <c r="B28" s="35" t="s">
        <v>213</v>
      </c>
      <c r="C28" s="91" t="s">
        <v>1748</v>
      </c>
      <c r="D28" s="9" t="str">
        <f>IF($B28="N/A","N/A",IF(C28&gt;15,"No",IF(C28&lt;-15,"No","Yes")))</f>
        <v>N/A</v>
      </c>
      <c r="E28" s="37" t="s">
        <v>1748</v>
      </c>
      <c r="F28" s="9" t="str">
        <f>IF($B28="N/A","N/A",IF(E28&gt;15,"No",IF(E28&lt;-15,"No","Yes")))</f>
        <v>N/A</v>
      </c>
      <c r="G28" s="37" t="s">
        <v>1748</v>
      </c>
      <c r="H28" s="9" t="str">
        <f>IF($B28="N/A","N/A",IF(G28&gt;15,"No",IF(G28&lt;-15,"No","Yes")))</f>
        <v>N/A</v>
      </c>
      <c r="I28" s="10" t="s">
        <v>1748</v>
      </c>
      <c r="J28" s="10" t="s">
        <v>1748</v>
      </c>
      <c r="K28" s="9" t="str">
        <f>IF(J28="Div by 0", "N/A", IF(J28="N/A","N/A", IF(J28&gt;30, "No", IF(J28&lt;-30, "No", "Yes"))))</f>
        <v>N/A</v>
      </c>
    </row>
    <row r="29" spans="1:11" x14ac:dyDescent="0.2">
      <c r="A29" s="89" t="s">
        <v>378</v>
      </c>
      <c r="B29" s="35" t="s">
        <v>250</v>
      </c>
      <c r="C29" s="88">
        <v>8.8731996180999992</v>
      </c>
      <c r="D29" s="9" t="str">
        <f>IF($B29="N/A","N/A",IF(C29&gt;35,"No",IF(C29&lt;10,"No","Yes")))</f>
        <v>No</v>
      </c>
      <c r="E29" s="8">
        <v>9.1398524381000001</v>
      </c>
      <c r="F29" s="9" t="str">
        <f>IF($B29="N/A","N/A",IF(E29&gt;35,"No",IF(E29&lt;10,"No","Yes")))</f>
        <v>No</v>
      </c>
      <c r="G29" s="8">
        <v>7.0830748513000001</v>
      </c>
      <c r="H29" s="9" t="str">
        <f>IF($B29="N/A","N/A",IF(G29&gt;35,"No",IF(G29&lt;10,"No","Yes")))</f>
        <v>No</v>
      </c>
      <c r="I29" s="10">
        <v>3.0049999999999999</v>
      </c>
      <c r="J29" s="10">
        <v>-22.5</v>
      </c>
      <c r="K29" s="9" t="str">
        <f t="shared" ref="K29:K54" si="8">IF(J29="Div by 0", "N/A", IF(J29="N/A","N/A", IF(J29&gt;30, "No", IF(J29&lt;-30, "No", "Yes"))))</f>
        <v>Yes</v>
      </c>
    </row>
    <row r="30" spans="1:11" x14ac:dyDescent="0.2">
      <c r="A30" s="89" t="s">
        <v>379</v>
      </c>
      <c r="B30" s="35" t="s">
        <v>251</v>
      </c>
      <c r="C30" s="88">
        <v>3.3426682899999997E-2</v>
      </c>
      <c r="D30" s="9" t="str">
        <f>IF($B30="N/A","N/A",IF(C30&gt;20,"No",IF(C30&lt;2,"No","Yes")))</f>
        <v>No</v>
      </c>
      <c r="E30" s="8">
        <v>7.6618059599999996E-2</v>
      </c>
      <c r="F30" s="9" t="str">
        <f>IF($B30="N/A","N/A",IF(E30&gt;20,"No",IF(E30&lt;2,"No","Yes")))</f>
        <v>No</v>
      </c>
      <c r="G30" s="8">
        <v>1.18775628E-2</v>
      </c>
      <c r="H30" s="9" t="str">
        <f>IF($B30="N/A","N/A",IF(G30&gt;20,"No",IF(G30&lt;2,"No","Yes")))</f>
        <v>No</v>
      </c>
      <c r="I30" s="10">
        <v>129.19999999999999</v>
      </c>
      <c r="J30" s="10">
        <v>-84.5</v>
      </c>
      <c r="K30" s="9" t="str">
        <f t="shared" si="8"/>
        <v>No</v>
      </c>
    </row>
    <row r="31" spans="1:11" x14ac:dyDescent="0.2">
      <c r="A31" s="89" t="s">
        <v>380</v>
      </c>
      <c r="B31" s="35" t="s">
        <v>252</v>
      </c>
      <c r="C31" s="88">
        <v>1.0351284434000001</v>
      </c>
      <c r="D31" s="9" t="str">
        <f>IF($B31="N/A","N/A",IF(C31&gt;8,"No",IF(C31&lt;0.5,"No","Yes")))</f>
        <v>Yes</v>
      </c>
      <c r="E31" s="8">
        <v>0.92381043240000005</v>
      </c>
      <c r="F31" s="9" t="str">
        <f>IF($B31="N/A","N/A",IF(E31&gt;8,"No",IF(E31&lt;0.5,"No","Yes")))</f>
        <v>Yes</v>
      </c>
      <c r="G31" s="8">
        <v>0.76931806150000004</v>
      </c>
      <c r="H31" s="9" t="str">
        <f>IF($B31="N/A","N/A",IF(G31&gt;8,"No",IF(G31&lt;0.5,"No","Yes")))</f>
        <v>Yes</v>
      </c>
      <c r="I31" s="10">
        <v>-10.8</v>
      </c>
      <c r="J31" s="10">
        <v>-16.7</v>
      </c>
      <c r="K31" s="9" t="str">
        <f t="shared" si="8"/>
        <v>Yes</v>
      </c>
    </row>
    <row r="32" spans="1:11" x14ac:dyDescent="0.2">
      <c r="A32" s="89" t="s">
        <v>381</v>
      </c>
      <c r="B32" s="35" t="s">
        <v>253</v>
      </c>
      <c r="C32" s="88">
        <v>63.415868926999998</v>
      </c>
      <c r="D32" s="9" t="str">
        <f>IF($B32="N/A","N/A",IF(C32&gt;25,"No",IF(C32&lt;3,"No","Yes")))</f>
        <v>No</v>
      </c>
      <c r="E32" s="8">
        <v>65.243897336000003</v>
      </c>
      <c r="F32" s="9" t="str">
        <f>IF($B32="N/A","N/A",IF(E32&gt;25,"No",IF(E32&lt;3,"No","Yes")))</f>
        <v>No</v>
      </c>
      <c r="G32" s="8">
        <v>62.402445114000002</v>
      </c>
      <c r="H32" s="9" t="str">
        <f>IF($B32="N/A","N/A",IF(G32&gt;25,"No",IF(G32&lt;3,"No","Yes")))</f>
        <v>No</v>
      </c>
      <c r="I32" s="10">
        <v>2.883</v>
      </c>
      <c r="J32" s="10">
        <v>-4.3600000000000003</v>
      </c>
      <c r="K32" s="9" t="str">
        <f t="shared" si="8"/>
        <v>Yes</v>
      </c>
    </row>
    <row r="33" spans="1:11" x14ac:dyDescent="0.2">
      <c r="A33" s="89" t="s">
        <v>382</v>
      </c>
      <c r="B33" s="35" t="s">
        <v>254</v>
      </c>
      <c r="C33" s="88">
        <v>1.0344523031999999</v>
      </c>
      <c r="D33" s="9" t="str">
        <f>IF($B33="N/A","N/A",IF(C33&gt;25,"No",IF(C33&lt;2,"No","Yes")))</f>
        <v>No</v>
      </c>
      <c r="E33" s="8">
        <v>1.1917016490000001</v>
      </c>
      <c r="F33" s="9" t="str">
        <f>IF($B33="N/A","N/A",IF(E33&gt;25,"No",IF(E33&lt;2,"No","Yes")))</f>
        <v>No</v>
      </c>
      <c r="G33" s="8">
        <v>0.45879923140000001</v>
      </c>
      <c r="H33" s="9" t="str">
        <f>IF($B33="N/A","N/A",IF(G33&gt;25,"No",IF(G33&lt;2,"No","Yes")))</f>
        <v>No</v>
      </c>
      <c r="I33" s="10">
        <v>15.2</v>
      </c>
      <c r="J33" s="10">
        <v>-61.5</v>
      </c>
      <c r="K33" s="9" t="str">
        <f t="shared" si="8"/>
        <v>No</v>
      </c>
    </row>
    <row r="34" spans="1:11" x14ac:dyDescent="0.2">
      <c r="A34" s="89" t="s">
        <v>383</v>
      </c>
      <c r="B34" s="35" t="s">
        <v>255</v>
      </c>
      <c r="C34" s="88">
        <v>4.6526900000000003E-2</v>
      </c>
      <c r="D34" s="9" t="str">
        <f>IF($B34="N/A","N/A",IF(C34&gt;25,"No",IF(C34&lt;=0,"No","Yes")))</f>
        <v>Yes</v>
      </c>
      <c r="E34" s="8">
        <v>5.9796399299999997E-2</v>
      </c>
      <c r="F34" s="9" t="str">
        <f>IF($B34="N/A","N/A",IF(E34&gt;25,"No",IF(E34&lt;=0,"No","Yes")))</f>
        <v>Yes</v>
      </c>
      <c r="G34" s="8">
        <v>3.5897474700000001E-2</v>
      </c>
      <c r="H34" s="9" t="str">
        <f>IF($B34="N/A","N/A",IF(G34&gt;25,"No",IF(G34&lt;=0,"No","Yes")))</f>
        <v>Yes</v>
      </c>
      <c r="I34" s="10">
        <v>28.52</v>
      </c>
      <c r="J34" s="10">
        <v>-40</v>
      </c>
      <c r="K34" s="9" t="str">
        <f t="shared" si="8"/>
        <v>No</v>
      </c>
    </row>
    <row r="35" spans="1:11" x14ac:dyDescent="0.2">
      <c r="A35" s="89" t="s">
        <v>384</v>
      </c>
      <c r="B35" s="35" t="s">
        <v>256</v>
      </c>
      <c r="C35" s="88">
        <v>12.489113086</v>
      </c>
      <c r="D35" s="9" t="str">
        <f>IF($B35="N/A","N/A",IF(C35&gt;20,"No",IF(C35&lt;4,"No","Yes")))</f>
        <v>Yes</v>
      </c>
      <c r="E35" s="8">
        <v>12.272865741</v>
      </c>
      <c r="F35" s="9" t="str">
        <f>IF($B35="N/A","N/A",IF(E35&gt;20,"No",IF(E35&lt;4,"No","Yes")))</f>
        <v>Yes</v>
      </c>
      <c r="G35" s="8">
        <v>10.779569079</v>
      </c>
      <c r="H35" s="9" t="str">
        <f>IF($B35="N/A","N/A",IF(G35&gt;20,"No",IF(G35&lt;4,"No","Yes")))</f>
        <v>Yes</v>
      </c>
      <c r="I35" s="10">
        <v>-1.73</v>
      </c>
      <c r="J35" s="10">
        <v>-12.2</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1748</v>
      </c>
      <c r="J36" s="10" t="s">
        <v>1748</v>
      </c>
      <c r="K36" s="9" t="str">
        <f t="shared" si="8"/>
        <v>N/A</v>
      </c>
    </row>
    <row r="37" spans="1:11" x14ac:dyDescent="0.2">
      <c r="A37" s="89" t="s">
        <v>386</v>
      </c>
      <c r="B37" s="35" t="s">
        <v>258</v>
      </c>
      <c r="C37" s="88">
        <v>0.2204639759</v>
      </c>
      <c r="D37" s="9" t="str">
        <f>IF($B37="N/A","N/A",IF(C37&gt;=25,"No",IF(C37&lt;0,"No","Yes")))</f>
        <v>Yes</v>
      </c>
      <c r="E37" s="8">
        <v>0.12469787960000001</v>
      </c>
      <c r="F37" s="9" t="str">
        <f>IF($B37="N/A","N/A",IF(E37&gt;=25,"No",IF(E37&lt;0,"No","Yes")))</f>
        <v>Yes</v>
      </c>
      <c r="G37" s="8">
        <v>8.1705527200000003E-2</v>
      </c>
      <c r="H37" s="9" t="str">
        <f>IF($B37="N/A","N/A",IF(G37&gt;=25,"No",IF(G37&lt;0,"No","Yes")))</f>
        <v>Yes</v>
      </c>
      <c r="I37" s="10">
        <v>-43.4</v>
      </c>
      <c r="J37" s="10">
        <v>-34.5</v>
      </c>
      <c r="K37" s="9" t="str">
        <f t="shared" si="8"/>
        <v>No</v>
      </c>
    </row>
    <row r="38" spans="1:11" x14ac:dyDescent="0.2">
      <c r="A38" s="89" t="s">
        <v>387</v>
      </c>
      <c r="B38" s="35" t="s">
        <v>221</v>
      </c>
      <c r="C38" s="88">
        <v>2.1550702277</v>
      </c>
      <c r="D38" s="9" t="str">
        <f>IF($B38="N/A","N/A",IF(C38&gt;3,"Yes","No"))</f>
        <v>No</v>
      </c>
      <c r="E38" s="8">
        <v>2.2845655827</v>
      </c>
      <c r="F38" s="9" t="str">
        <f>IF($B38="N/A","N/A",IF(E38&gt;3,"Yes","No"))</f>
        <v>No</v>
      </c>
      <c r="G38" s="8">
        <v>2.2307878530999998</v>
      </c>
      <c r="H38" s="9" t="str">
        <f>IF($B38="N/A","N/A",IF(G38&gt;3,"Yes","No"))</f>
        <v>No</v>
      </c>
      <c r="I38" s="10">
        <v>6.0090000000000003</v>
      </c>
      <c r="J38" s="10">
        <v>-2.35</v>
      </c>
      <c r="K38" s="9" t="str">
        <f t="shared" si="8"/>
        <v>Yes</v>
      </c>
    </row>
    <row r="39" spans="1:11" x14ac:dyDescent="0.2">
      <c r="A39" s="89" t="s">
        <v>388</v>
      </c>
      <c r="B39" s="35" t="s">
        <v>220</v>
      </c>
      <c r="C39" s="88">
        <v>10.347100815999999</v>
      </c>
      <c r="D39" s="9" t="str">
        <f>IF($B39="N/A","N/A",IF(C39&gt;1,"Yes","No"))</f>
        <v>Yes</v>
      </c>
      <c r="E39" s="8">
        <v>8.2916139420999997</v>
      </c>
      <c r="F39" s="9" t="str">
        <f>IF($B39="N/A","N/A",IF(E39&gt;1,"Yes","No"))</f>
        <v>Yes</v>
      </c>
      <c r="G39" s="8">
        <v>15.795267131999999</v>
      </c>
      <c r="H39" s="9" t="str">
        <f>IF($B39="N/A","N/A",IF(G39&gt;1,"Yes","No"))</f>
        <v>Yes</v>
      </c>
      <c r="I39" s="10">
        <v>-19.899999999999999</v>
      </c>
      <c r="J39" s="10">
        <v>90.5</v>
      </c>
      <c r="K39" s="9" t="str">
        <f t="shared" si="8"/>
        <v>No</v>
      </c>
    </row>
    <row r="40" spans="1:11" x14ac:dyDescent="0.2">
      <c r="A40" s="89" t="s">
        <v>389</v>
      </c>
      <c r="B40" s="35" t="s">
        <v>213</v>
      </c>
      <c r="C40" s="88">
        <v>9.0011168999999999E-3</v>
      </c>
      <c r="D40" s="9" t="str">
        <f>IF($B40="N/A","N/A",IF(C40&gt;15,"No",IF(C40&lt;-15,"No","Yes")))</f>
        <v>N/A</v>
      </c>
      <c r="E40" s="8">
        <v>1.14236648E-2</v>
      </c>
      <c r="F40" s="9" t="str">
        <f>IF($B40="N/A","N/A",IF(E40&gt;15,"No",IF(E40&lt;-15,"No","Yes")))</f>
        <v>N/A</v>
      </c>
      <c r="G40" s="8">
        <v>1.31636683E-2</v>
      </c>
      <c r="H40" s="9" t="str">
        <f>IF($B40="N/A","N/A",IF(G40&gt;15,"No",IF(G40&lt;-15,"No","Yes")))</f>
        <v>N/A</v>
      </c>
      <c r="I40" s="10">
        <v>26.91</v>
      </c>
      <c r="J40" s="10">
        <v>15.23</v>
      </c>
      <c r="K40" s="9" t="str">
        <f t="shared" si="8"/>
        <v>Yes</v>
      </c>
    </row>
    <row r="41" spans="1:11" x14ac:dyDescent="0.2">
      <c r="A41" s="89" t="s">
        <v>390</v>
      </c>
      <c r="B41" s="35" t="s">
        <v>213</v>
      </c>
      <c r="C41" s="88">
        <v>1.3945392E-3</v>
      </c>
      <c r="D41" s="9" t="str">
        <f>IF($B41="N/A","N/A",IF(C41&gt;15,"No",IF(C41&lt;-15,"No","Yes")))</f>
        <v>N/A</v>
      </c>
      <c r="E41" s="8">
        <v>1.7156420000000001E-3</v>
      </c>
      <c r="F41" s="9" t="str">
        <f>IF($B41="N/A","N/A",IF(E41&gt;15,"No",IF(E41&lt;-15,"No","Yes")))</f>
        <v>N/A</v>
      </c>
      <c r="G41" s="8">
        <v>1.0591457000000001E-3</v>
      </c>
      <c r="H41" s="9" t="str">
        <f>IF($B41="N/A","N/A",IF(G41&gt;15,"No",IF(G41&lt;-15,"No","Yes")))</f>
        <v>N/A</v>
      </c>
      <c r="I41" s="10">
        <v>23.03</v>
      </c>
      <c r="J41" s="10">
        <v>-38.299999999999997</v>
      </c>
      <c r="K41" s="9" t="str">
        <f t="shared" si="8"/>
        <v>No</v>
      </c>
    </row>
    <row r="42" spans="1:11" x14ac:dyDescent="0.2">
      <c r="A42" s="89" t="s">
        <v>391</v>
      </c>
      <c r="B42" s="35" t="s">
        <v>259</v>
      </c>
      <c r="C42" s="88">
        <v>0</v>
      </c>
      <c r="D42" s="9" t="str">
        <f>IF($B42="N/A","N/A",IF(C42&gt;0,"Yes","No"))</f>
        <v>No</v>
      </c>
      <c r="E42" s="8">
        <v>8.36899E-5</v>
      </c>
      <c r="F42" s="9" t="str">
        <f>IF($B42="N/A","N/A",IF(E42&gt;0,"Yes","No"))</f>
        <v>Yes</v>
      </c>
      <c r="G42" s="8">
        <v>0</v>
      </c>
      <c r="H42" s="9" t="str">
        <f>IF($B42="N/A","N/A",IF(G42&gt;0,"Yes","No"))</f>
        <v>No</v>
      </c>
      <c r="I42" s="10" t="s">
        <v>1748</v>
      </c>
      <c r="J42" s="10">
        <v>-100</v>
      </c>
      <c r="K42" s="9" t="str">
        <f t="shared" si="8"/>
        <v>No</v>
      </c>
    </row>
    <row r="43" spans="1:11" x14ac:dyDescent="0.2">
      <c r="A43" s="89" t="s">
        <v>392</v>
      </c>
      <c r="B43" s="35" t="s">
        <v>259</v>
      </c>
      <c r="C43" s="88">
        <v>0</v>
      </c>
      <c r="D43" s="9" t="str">
        <f>IF($B43="N/A","N/A",IF(C43&gt;0,"Yes","No"))</f>
        <v>No</v>
      </c>
      <c r="E43" s="8">
        <v>0</v>
      </c>
      <c r="F43" s="9" t="str">
        <f>IF($B43="N/A","N/A",IF(E43&gt;0,"Yes","No"))</f>
        <v>No</v>
      </c>
      <c r="G43" s="8">
        <v>0</v>
      </c>
      <c r="H43" s="9" t="str">
        <f>IF($B43="N/A","N/A",IF(G43&gt;0,"Yes","No"))</f>
        <v>No</v>
      </c>
      <c r="I43" s="10" t="s">
        <v>1748</v>
      </c>
      <c r="J43" s="10" t="s">
        <v>1748</v>
      </c>
      <c r="K43" s="9" t="str">
        <f t="shared" si="8"/>
        <v>N/A</v>
      </c>
    </row>
    <row r="44" spans="1:11" x14ac:dyDescent="0.2">
      <c r="A44" s="89" t="s">
        <v>393</v>
      </c>
      <c r="B44" s="35" t="s">
        <v>259</v>
      </c>
      <c r="C44" s="88">
        <v>0</v>
      </c>
      <c r="D44" s="9" t="str">
        <f>IF($B44="N/A","N/A",IF(C44&gt;0,"Yes","No"))</f>
        <v>No</v>
      </c>
      <c r="E44" s="8">
        <v>0</v>
      </c>
      <c r="F44" s="9" t="str">
        <f>IF($B44="N/A","N/A",IF(E44&gt;0,"Yes","No"))</f>
        <v>No</v>
      </c>
      <c r="G44" s="8">
        <v>0</v>
      </c>
      <c r="H44" s="9" t="str">
        <f>IF($B44="N/A","N/A",IF(G44&gt;0,"Yes","No"))</f>
        <v>No</v>
      </c>
      <c r="I44" s="10" t="s">
        <v>1748</v>
      </c>
      <c r="J44" s="10" t="s">
        <v>1748</v>
      </c>
      <c r="K44" s="9" t="str">
        <f t="shared" si="8"/>
        <v>N/A</v>
      </c>
    </row>
    <row r="45" spans="1:11" x14ac:dyDescent="0.2">
      <c r="A45" s="89" t="s">
        <v>394</v>
      </c>
      <c r="B45" s="35" t="s">
        <v>220</v>
      </c>
      <c r="C45" s="88">
        <v>0</v>
      </c>
      <c r="D45" s="9" t="str">
        <f>IF($B45="N/A","N/A",IF(C45&gt;1,"Yes","No"))</f>
        <v>No</v>
      </c>
      <c r="E45" s="8">
        <v>0</v>
      </c>
      <c r="F45" s="9" t="str">
        <f>IF($B45="N/A","N/A",IF(E45&gt;1,"Yes","No"))</f>
        <v>No</v>
      </c>
      <c r="G45" s="8">
        <v>0</v>
      </c>
      <c r="H45" s="9" t="str">
        <f>IF($B45="N/A","N/A",IF(G45&gt;1,"Yes","No"))</f>
        <v>No</v>
      </c>
      <c r="I45" s="10" t="s">
        <v>1748</v>
      </c>
      <c r="J45" s="10" t="s">
        <v>1748</v>
      </c>
      <c r="K45" s="9" t="str">
        <f t="shared" si="8"/>
        <v>N/A</v>
      </c>
    </row>
    <row r="46" spans="1:11" x14ac:dyDescent="0.2">
      <c r="A46" s="89" t="s">
        <v>395</v>
      </c>
      <c r="B46" s="35" t="s">
        <v>259</v>
      </c>
      <c r="C46" s="88">
        <v>0</v>
      </c>
      <c r="D46" s="9" t="str">
        <f>IF($B46="N/A","N/A",IF(C46&gt;0,"Yes","No"))</f>
        <v>No</v>
      </c>
      <c r="E46" s="8">
        <v>0</v>
      </c>
      <c r="F46" s="9" t="str">
        <f>IF($B46="N/A","N/A",IF(E46&gt;0,"Yes","No"))</f>
        <v>No</v>
      </c>
      <c r="G46" s="8">
        <v>0</v>
      </c>
      <c r="H46" s="9" t="str">
        <f>IF($B46="N/A","N/A",IF(G46&gt;0,"Yes","No"))</f>
        <v>No</v>
      </c>
      <c r="I46" s="10" t="s">
        <v>1748</v>
      </c>
      <c r="J46" s="10" t="s">
        <v>1748</v>
      </c>
      <c r="K46" s="9" t="str">
        <f t="shared" si="8"/>
        <v>N/A</v>
      </c>
    </row>
    <row r="47" spans="1:11" x14ac:dyDescent="0.2">
      <c r="A47" s="89" t="s">
        <v>396</v>
      </c>
      <c r="B47" s="35" t="s">
        <v>213</v>
      </c>
      <c r="C47" s="88">
        <v>8.3672354000000008E-3</v>
      </c>
      <c r="D47" s="9" t="str">
        <f>IF($B47="N/A","N/A",IF(C47&gt;15,"No",IF(C47&lt;-15,"No","Yes")))</f>
        <v>N/A</v>
      </c>
      <c r="E47" s="8">
        <v>5.7327549000000004E-3</v>
      </c>
      <c r="F47" s="9" t="str">
        <f>IF($B47="N/A","N/A",IF(E47&gt;15,"No",IF(E47&lt;-15,"No","Yes")))</f>
        <v>N/A</v>
      </c>
      <c r="G47" s="8">
        <v>6.2792211000000002E-3</v>
      </c>
      <c r="H47" s="9" t="str">
        <f>IF($B47="N/A","N/A",IF(G47&gt;15,"No",IF(G47&lt;-15,"No","Yes")))</f>
        <v>N/A</v>
      </c>
      <c r="I47" s="10">
        <v>-31.5</v>
      </c>
      <c r="J47" s="10">
        <v>9.532</v>
      </c>
      <c r="K47" s="9" t="str">
        <f t="shared" si="8"/>
        <v>Yes</v>
      </c>
    </row>
    <row r="48" spans="1:11" x14ac:dyDescent="0.2">
      <c r="A48" s="89" t="s">
        <v>397</v>
      </c>
      <c r="B48" s="35" t="s">
        <v>213</v>
      </c>
      <c r="C48" s="88">
        <v>0.1822197938</v>
      </c>
      <c r="D48" s="9" t="str">
        <f>IF($B48="N/A","N/A",IF(C48&gt;15,"No",IF(C48&lt;-15,"No","Yes")))</f>
        <v>N/A</v>
      </c>
      <c r="E48" s="8">
        <v>0.15972208269999999</v>
      </c>
      <c r="F48" s="9" t="str">
        <f>IF($B48="N/A","N/A",IF(E48&gt;15,"No",IF(E48&lt;-15,"No","Yes")))</f>
        <v>N/A</v>
      </c>
      <c r="G48" s="8">
        <v>0.1042880271</v>
      </c>
      <c r="H48" s="9" t="str">
        <f>IF($B48="N/A","N/A",IF(G48&gt;15,"No",IF(G48&lt;-15,"No","Yes")))</f>
        <v>N/A</v>
      </c>
      <c r="I48" s="10">
        <v>-12.3</v>
      </c>
      <c r="J48" s="10">
        <v>-34.700000000000003</v>
      </c>
      <c r="K48" s="9" t="str">
        <f t="shared" si="8"/>
        <v>No</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1748</v>
      </c>
      <c r="J49" s="10" t="s">
        <v>1748</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1748</v>
      </c>
      <c r="J50" s="10" t="s">
        <v>1748</v>
      </c>
      <c r="K50" s="9" t="str">
        <f t="shared" si="8"/>
        <v>N/A</v>
      </c>
    </row>
    <row r="51" spans="1:11" x14ac:dyDescent="0.2">
      <c r="A51" s="89" t="s">
        <v>400</v>
      </c>
      <c r="B51" s="35" t="s">
        <v>213</v>
      </c>
      <c r="C51" s="88">
        <v>0</v>
      </c>
      <c r="D51" s="9" t="str">
        <f>IF($B51="N/A","N/A",IF(C51&gt;15,"No",IF(C51&lt;-15,"No","Yes")))</f>
        <v>N/A</v>
      </c>
      <c r="E51" s="8">
        <v>0</v>
      </c>
      <c r="F51" s="9" t="str">
        <f>IF($B51="N/A","N/A",IF(E51&gt;15,"No",IF(E51&lt;-15,"No","Yes")))</f>
        <v>N/A</v>
      </c>
      <c r="G51" s="8">
        <v>0</v>
      </c>
      <c r="H51" s="9" t="str">
        <f>IF($B51="N/A","N/A",IF(G51&gt;15,"No",IF(G51&lt;-15,"No","Yes")))</f>
        <v>N/A</v>
      </c>
      <c r="I51" s="10" t="s">
        <v>1748</v>
      </c>
      <c r="J51" s="10" t="s">
        <v>1748</v>
      </c>
      <c r="K51" s="9" t="str">
        <f t="shared" si="8"/>
        <v>N/A</v>
      </c>
    </row>
    <row r="52" spans="1:11" x14ac:dyDescent="0.2">
      <c r="A52" s="89" t="s">
        <v>401</v>
      </c>
      <c r="B52" s="35" t="s">
        <v>220</v>
      </c>
      <c r="C52" s="88">
        <v>0.1486663345</v>
      </c>
      <c r="D52" s="9" t="str">
        <f>IF($B52="N/A","N/A",IF(C52&gt;1,"Yes","No"))</f>
        <v>No</v>
      </c>
      <c r="E52" s="8">
        <v>0.2118190157</v>
      </c>
      <c r="F52" s="9" t="str">
        <f>IF($B52="N/A","N/A",IF(E52&gt;1,"Yes","No"))</f>
        <v>No</v>
      </c>
      <c r="G52" s="8">
        <v>0.2264680516</v>
      </c>
      <c r="H52" s="9" t="str">
        <f>IF($B52="N/A","N/A",IF(G52&gt;1,"Yes","No"))</f>
        <v>No</v>
      </c>
      <c r="I52" s="10">
        <v>42.48</v>
      </c>
      <c r="J52" s="10">
        <v>6.9160000000000004</v>
      </c>
      <c r="K52" s="9" t="str">
        <f t="shared" si="8"/>
        <v>Yes</v>
      </c>
    </row>
    <row r="53" spans="1:11" x14ac:dyDescent="0.2">
      <c r="A53" s="89" t="s">
        <v>402</v>
      </c>
      <c r="B53" s="35" t="s">
        <v>259</v>
      </c>
      <c r="C53" s="88">
        <v>0</v>
      </c>
      <c r="D53" s="9" t="str">
        <f>IF($B53="N/A","N/A",IF(C53&gt;0,"Yes","No"))</f>
        <v>No</v>
      </c>
      <c r="E53" s="8">
        <v>8.36899E-5</v>
      </c>
      <c r="F53" s="9" t="str">
        <f>IF($B53="N/A","N/A",IF(E53&gt;0,"Yes","No"))</f>
        <v>Yes</v>
      </c>
      <c r="G53" s="8">
        <v>0</v>
      </c>
      <c r="H53" s="9" t="str">
        <f>IF($B53="N/A","N/A",IF(G53&gt;0,"Yes","No"))</f>
        <v>No</v>
      </c>
      <c r="I53" s="10" t="s">
        <v>1748</v>
      </c>
      <c r="J53" s="10">
        <v>-100</v>
      </c>
      <c r="K53" s="9" t="str">
        <f t="shared" si="8"/>
        <v>No</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1748</v>
      </c>
      <c r="J54" s="10" t="s">
        <v>1748</v>
      </c>
      <c r="K54" s="9" t="str">
        <f t="shared" si="8"/>
        <v>N/A</v>
      </c>
    </row>
    <row r="55" spans="1:11" x14ac:dyDescent="0.2">
      <c r="A55" s="89" t="s">
        <v>878</v>
      </c>
      <c r="B55" s="35" t="s">
        <v>213</v>
      </c>
      <c r="C55" s="91">
        <v>486.58044653000002</v>
      </c>
      <c r="D55" s="9" t="str">
        <f>IF($B55="N/A","N/A",IF(C55&gt;15,"No",IF(C55&lt;-15,"No","Yes")))</f>
        <v>N/A</v>
      </c>
      <c r="E55" s="37">
        <v>487.80739742999998</v>
      </c>
      <c r="F55" s="9" t="str">
        <f>IF($B55="N/A","N/A",IF(E55&gt;15,"No",IF(E55&lt;-15,"No","Yes")))</f>
        <v>N/A</v>
      </c>
      <c r="G55" s="37">
        <v>498.57554242999998</v>
      </c>
      <c r="H55" s="9" t="str">
        <f>IF($B55="N/A","N/A",IF(G55&gt;15,"No",IF(G55&lt;-15,"No","Yes")))</f>
        <v>N/A</v>
      </c>
      <c r="I55" s="10">
        <v>0.25219999999999998</v>
      </c>
      <c r="J55" s="10">
        <v>2.2069999999999999</v>
      </c>
      <c r="K55" s="9" t="str">
        <f t="shared" ref="K55:K74" si="9">IF(J55="Div by 0", "N/A", IF(J55="N/A","N/A", IF(J55&gt;30, "No", IF(J55&lt;-30, "No", "Yes"))))</f>
        <v>Yes</v>
      </c>
    </row>
    <row r="56" spans="1:11" x14ac:dyDescent="0.2">
      <c r="A56" s="89" t="s">
        <v>879</v>
      </c>
      <c r="B56" s="35" t="s">
        <v>261</v>
      </c>
      <c r="C56" s="91">
        <v>150.00860111</v>
      </c>
      <c r="D56" s="9" t="str">
        <f>IF($B56="N/A","N/A",IF(C56&gt;90,"No",IF(C56&lt;20,"No","Yes")))</f>
        <v>No</v>
      </c>
      <c r="E56" s="37">
        <v>140.05098387999999</v>
      </c>
      <c r="F56" s="9" t="str">
        <f>IF($B56="N/A","N/A",IF(E56&gt;90,"No",IF(E56&lt;20,"No","Yes")))</f>
        <v>No</v>
      </c>
      <c r="G56" s="37">
        <v>130.48228847999999</v>
      </c>
      <c r="H56" s="9" t="str">
        <f>IF($B56="N/A","N/A",IF(G56&gt;90,"No",IF(G56&lt;20,"No","Yes")))</f>
        <v>No</v>
      </c>
      <c r="I56" s="10">
        <v>-6.64</v>
      </c>
      <c r="J56" s="10">
        <v>-6.83</v>
      </c>
      <c r="K56" s="9" t="str">
        <f t="shared" si="9"/>
        <v>Yes</v>
      </c>
    </row>
    <row r="57" spans="1:11" x14ac:dyDescent="0.2">
      <c r="A57" s="89" t="s">
        <v>880</v>
      </c>
      <c r="B57" s="35" t="s">
        <v>262</v>
      </c>
      <c r="C57" s="91">
        <v>184.73577750000001</v>
      </c>
      <c r="D57" s="9" t="str">
        <f>IF($B57="N/A","N/A",IF(C57&gt;60,"No",IF(C57&lt;10,"No","Yes")))</f>
        <v>No</v>
      </c>
      <c r="E57" s="37">
        <v>179.19497541999999</v>
      </c>
      <c r="F57" s="9" t="str">
        <f>IF($B57="N/A","N/A",IF(E57&gt;60,"No",IF(E57&lt;10,"No","Yes")))</f>
        <v>No</v>
      </c>
      <c r="G57" s="37">
        <v>144.33757962000001</v>
      </c>
      <c r="H57" s="9" t="str">
        <f>IF($B57="N/A","N/A",IF(G57&gt;60,"No",IF(G57&lt;10,"No","Yes")))</f>
        <v>No</v>
      </c>
      <c r="I57" s="10">
        <v>-3</v>
      </c>
      <c r="J57" s="10">
        <v>-19.5</v>
      </c>
      <c r="K57" s="9" t="str">
        <f t="shared" si="9"/>
        <v>Yes</v>
      </c>
    </row>
    <row r="58" spans="1:11" ht="25.5" x14ac:dyDescent="0.2">
      <c r="A58" s="89" t="s">
        <v>881</v>
      </c>
      <c r="B58" s="35" t="s">
        <v>263</v>
      </c>
      <c r="C58" s="91">
        <v>139.59934680999999</v>
      </c>
      <c r="D58" s="9" t="str">
        <f>IF($B58="N/A","N/A",IF(C58&gt;100,"No",IF(C58&lt;10,"No","Yes")))</f>
        <v>No</v>
      </c>
      <c r="E58" s="37">
        <v>139.85668343</v>
      </c>
      <c r="F58" s="9" t="str">
        <f>IF($B58="N/A","N/A",IF(E58&gt;100,"No",IF(E58&lt;10,"No","Yes")))</f>
        <v>No</v>
      </c>
      <c r="G58" s="37">
        <v>123.20144557</v>
      </c>
      <c r="H58" s="9" t="str">
        <f>IF($B58="N/A","N/A",IF(G58&gt;100,"No",IF(G58&lt;10,"No","Yes")))</f>
        <v>No</v>
      </c>
      <c r="I58" s="10">
        <v>0.18429999999999999</v>
      </c>
      <c r="J58" s="10">
        <v>-11.9</v>
      </c>
      <c r="K58" s="9" t="str">
        <f t="shared" si="9"/>
        <v>Yes</v>
      </c>
    </row>
    <row r="59" spans="1:11" x14ac:dyDescent="0.2">
      <c r="A59" s="89" t="s">
        <v>882</v>
      </c>
      <c r="B59" s="35" t="s">
        <v>264</v>
      </c>
      <c r="C59" s="91">
        <v>566.00333053999998</v>
      </c>
      <c r="D59" s="9" t="str">
        <f>IF($B59="N/A","N/A",IF(C59&gt;100,"No",IF(C59&lt;20,"No","Yes")))</f>
        <v>No</v>
      </c>
      <c r="E59" s="37">
        <v>558.06046757000001</v>
      </c>
      <c r="F59" s="9" t="str">
        <f>IF($B59="N/A","N/A",IF(E59&gt;100,"No",IF(E59&lt;20,"No","Yes")))</f>
        <v>No</v>
      </c>
      <c r="G59" s="37">
        <v>574.02791605000004</v>
      </c>
      <c r="H59" s="9" t="str">
        <f>IF($B59="N/A","N/A",IF(G59&gt;100,"No",IF(G59&lt;20,"No","Yes")))</f>
        <v>No</v>
      </c>
      <c r="I59" s="10">
        <v>-1.4</v>
      </c>
      <c r="J59" s="10">
        <v>2.8610000000000002</v>
      </c>
      <c r="K59" s="9" t="str">
        <f t="shared" si="9"/>
        <v>Yes</v>
      </c>
    </row>
    <row r="60" spans="1:11" x14ac:dyDescent="0.2">
      <c r="A60" s="89" t="s">
        <v>883</v>
      </c>
      <c r="B60" s="35" t="s">
        <v>264</v>
      </c>
      <c r="C60" s="91">
        <v>78.153641897</v>
      </c>
      <c r="D60" s="9" t="str">
        <f>IF($B60="N/A","N/A",IF(C60&gt;100,"No",IF(C60&lt;20,"No","Yes")))</f>
        <v>Yes</v>
      </c>
      <c r="E60" s="37">
        <v>64.722813301000002</v>
      </c>
      <c r="F60" s="9" t="str">
        <f>IF($B60="N/A","N/A",IF(E60&gt;100,"No",IF(E60&lt;20,"No","Yes")))</f>
        <v>Yes</v>
      </c>
      <c r="G60" s="37">
        <v>60.944678044</v>
      </c>
      <c r="H60" s="9" t="str">
        <f>IF($B60="N/A","N/A",IF(G60&gt;100,"No",IF(G60&lt;20,"No","Yes")))</f>
        <v>Yes</v>
      </c>
      <c r="I60" s="10">
        <v>-17.2</v>
      </c>
      <c r="J60" s="10">
        <v>-5.84</v>
      </c>
      <c r="K60" s="9" t="str">
        <f t="shared" si="9"/>
        <v>Yes</v>
      </c>
    </row>
    <row r="61" spans="1:11" ht="25.5" x14ac:dyDescent="0.2">
      <c r="A61" s="89" t="s">
        <v>884</v>
      </c>
      <c r="B61" s="35" t="s">
        <v>213</v>
      </c>
      <c r="C61" s="91">
        <v>287.82561307999998</v>
      </c>
      <c r="D61" s="9" t="str">
        <f>IF($B61="N/A","N/A",IF(C61&gt;15,"No",IF(C61&lt;-15,"No","Yes")))</f>
        <v>N/A</v>
      </c>
      <c r="E61" s="37">
        <v>219.43946815999999</v>
      </c>
      <c r="F61" s="9" t="str">
        <f>IF($B61="N/A","N/A",IF(E61&gt;15,"No",IF(E61&lt;-15,"No","Yes")))</f>
        <v>N/A</v>
      </c>
      <c r="G61" s="37">
        <v>216.83140148000001</v>
      </c>
      <c r="H61" s="9" t="str">
        <f>IF($B61="N/A","N/A",IF(G61&gt;15,"No",IF(G61&lt;-15,"No","Yes")))</f>
        <v>N/A</v>
      </c>
      <c r="I61" s="10">
        <v>-23.8</v>
      </c>
      <c r="J61" s="10">
        <v>-1.19</v>
      </c>
      <c r="K61" s="9" t="str">
        <f t="shared" si="9"/>
        <v>Yes</v>
      </c>
    </row>
    <row r="62" spans="1:11" x14ac:dyDescent="0.2">
      <c r="A62" s="89" t="s">
        <v>885</v>
      </c>
      <c r="B62" s="35" t="s">
        <v>265</v>
      </c>
      <c r="C62" s="91">
        <v>604.45414988000005</v>
      </c>
      <c r="D62" s="9" t="str">
        <f>IF($B62="N/A","N/A",IF(C62&gt;60,"No",IF(C62&lt;10,"No","Yes")))</f>
        <v>No</v>
      </c>
      <c r="E62" s="37">
        <v>609.07788430999994</v>
      </c>
      <c r="F62" s="9" t="str">
        <f>IF($B62="N/A","N/A",IF(E62&gt;60,"No",IF(E62&lt;10,"No","Yes")))</f>
        <v>No</v>
      </c>
      <c r="G62" s="37">
        <v>727.49740501999997</v>
      </c>
      <c r="H62" s="9" t="str">
        <f>IF($B62="N/A","N/A",IF(G62&gt;60,"No",IF(G62&lt;10,"No","Yes")))</f>
        <v>No</v>
      </c>
      <c r="I62" s="10">
        <v>0.76490000000000002</v>
      </c>
      <c r="J62" s="10">
        <v>19.440000000000001</v>
      </c>
      <c r="K62" s="9" t="str">
        <f t="shared" si="9"/>
        <v>Yes</v>
      </c>
    </row>
    <row r="63" spans="1:11" x14ac:dyDescent="0.2">
      <c r="A63" s="89" t="s">
        <v>886</v>
      </c>
      <c r="B63" s="35" t="s">
        <v>265</v>
      </c>
      <c r="C63" s="91" t="s">
        <v>1748</v>
      </c>
      <c r="D63" s="9" t="str">
        <f>IF($B63="N/A","N/A",IF(C63&gt;60,"No",IF(C63&lt;10,"No","Yes")))</f>
        <v>No</v>
      </c>
      <c r="E63" s="37" t="s">
        <v>1748</v>
      </c>
      <c r="F63" s="9" t="str">
        <f>IF($B63="N/A","N/A",IF(E63&gt;60,"No",IF(E63&lt;10,"No","Yes")))</f>
        <v>No</v>
      </c>
      <c r="G63" s="37" t="s">
        <v>1748</v>
      </c>
      <c r="H63" s="9" t="str">
        <f>IF($B63="N/A","N/A",IF(G63&gt;60,"No",IF(G63&lt;10,"No","Yes")))</f>
        <v>No</v>
      </c>
      <c r="I63" s="10" t="s">
        <v>1748</v>
      </c>
      <c r="J63" s="10" t="s">
        <v>1748</v>
      </c>
      <c r="K63" s="9" t="str">
        <f t="shared" si="9"/>
        <v>N/A</v>
      </c>
    </row>
    <row r="64" spans="1:11" x14ac:dyDescent="0.2">
      <c r="A64" s="89" t="s">
        <v>887</v>
      </c>
      <c r="B64" s="35" t="s">
        <v>213</v>
      </c>
      <c r="C64" s="91">
        <v>109.94786276000001</v>
      </c>
      <c r="D64" s="9" t="str">
        <f t="shared" ref="D64:D74" si="10">IF($B64="N/A","N/A",IF(C64&gt;15,"No",IF(C64&lt;-15,"No","Yes")))</f>
        <v>N/A</v>
      </c>
      <c r="E64" s="37">
        <v>108.95033556999999</v>
      </c>
      <c r="F64" s="9" t="str">
        <f>IF($B64="N/A","N/A",IF(E64&gt;15,"No",IF(E64&lt;-15,"No","Yes")))</f>
        <v>N/A</v>
      </c>
      <c r="G64" s="37">
        <v>107.01851852</v>
      </c>
      <c r="H64" s="9" t="str">
        <f>IF($B64="N/A","N/A",IF(G64&gt;15,"No",IF(G64&lt;-15,"No","Yes")))</f>
        <v>N/A</v>
      </c>
      <c r="I64" s="10">
        <v>-0.90700000000000003</v>
      </c>
      <c r="J64" s="10">
        <v>-1.77</v>
      </c>
      <c r="K64" s="9" t="str">
        <f t="shared" si="9"/>
        <v>Yes</v>
      </c>
    </row>
    <row r="65" spans="1:11" ht="24.95" customHeight="1" x14ac:dyDescent="0.2">
      <c r="A65" s="89" t="s">
        <v>888</v>
      </c>
      <c r="B65" s="35" t="s">
        <v>213</v>
      </c>
      <c r="C65" s="91">
        <v>982.26652548000004</v>
      </c>
      <c r="D65" s="9" t="str">
        <f t="shared" si="10"/>
        <v>N/A</v>
      </c>
      <c r="E65" s="37">
        <v>985.52765769999996</v>
      </c>
      <c r="F65" s="9" t="str">
        <f t="shared" ref="F65:F73" si="11">IF($B65="N/A","N/A",IF(E65&gt;15,"No",IF(E65&lt;-15,"No","Yes")))</f>
        <v>N/A</v>
      </c>
      <c r="G65" s="37">
        <v>1513.6836232999999</v>
      </c>
      <c r="H65" s="9" t="str">
        <f t="shared" ref="H65:H86" si="12">IF($B65="N/A","N/A",IF(G65&gt;15,"No",IF(G65&lt;-15,"No","Yes")))</f>
        <v>N/A</v>
      </c>
      <c r="I65" s="10">
        <v>0.33200000000000002</v>
      </c>
      <c r="J65" s="10">
        <v>53.59</v>
      </c>
      <c r="K65" s="9" t="str">
        <f t="shared" si="9"/>
        <v>No</v>
      </c>
    </row>
    <row r="66" spans="1:11" ht="25.5" x14ac:dyDescent="0.2">
      <c r="A66" s="89" t="s">
        <v>889</v>
      </c>
      <c r="B66" s="35" t="s">
        <v>213</v>
      </c>
      <c r="C66" s="91">
        <v>140.70254155000001</v>
      </c>
      <c r="D66" s="9" t="str">
        <f t="shared" si="10"/>
        <v>N/A</v>
      </c>
      <c r="E66" s="37">
        <v>127.63409722999999</v>
      </c>
      <c r="F66" s="9" t="str">
        <f t="shared" si="11"/>
        <v>N/A</v>
      </c>
      <c r="G66" s="37">
        <v>107.96013603</v>
      </c>
      <c r="H66" s="9" t="str">
        <f t="shared" si="12"/>
        <v>N/A</v>
      </c>
      <c r="I66" s="10">
        <v>-9.2899999999999991</v>
      </c>
      <c r="J66" s="10">
        <v>-15.4</v>
      </c>
      <c r="K66" s="9" t="str">
        <f t="shared" si="9"/>
        <v>Yes</v>
      </c>
    </row>
    <row r="67" spans="1:11" ht="25.5" x14ac:dyDescent="0.2">
      <c r="A67" s="89" t="s">
        <v>890</v>
      </c>
      <c r="B67" s="35" t="s">
        <v>213</v>
      </c>
      <c r="C67" s="91" t="s">
        <v>1748</v>
      </c>
      <c r="D67" s="9" t="str">
        <f t="shared" si="10"/>
        <v>N/A</v>
      </c>
      <c r="E67" s="37">
        <v>17</v>
      </c>
      <c r="F67" s="9" t="str">
        <f t="shared" si="11"/>
        <v>N/A</v>
      </c>
      <c r="G67" s="37" t="s">
        <v>1748</v>
      </c>
      <c r="H67" s="9" t="str">
        <f t="shared" si="12"/>
        <v>N/A</v>
      </c>
      <c r="I67" s="10" t="s">
        <v>1748</v>
      </c>
      <c r="J67" s="10" t="s">
        <v>1748</v>
      </c>
      <c r="K67" s="9" t="str">
        <f t="shared" si="9"/>
        <v>N/A</v>
      </c>
    </row>
    <row r="68" spans="1:11" ht="25.5" x14ac:dyDescent="0.2">
      <c r="A68" s="89" t="s">
        <v>891</v>
      </c>
      <c r="B68" s="35" t="s">
        <v>213</v>
      </c>
      <c r="C68" s="91" t="s">
        <v>1748</v>
      </c>
      <c r="D68" s="9" t="str">
        <f t="shared" si="10"/>
        <v>N/A</v>
      </c>
      <c r="E68" s="37" t="s">
        <v>1748</v>
      </c>
      <c r="F68" s="9" t="str">
        <f t="shared" si="11"/>
        <v>N/A</v>
      </c>
      <c r="G68" s="37" t="s">
        <v>1748</v>
      </c>
      <c r="H68" s="9" t="str">
        <f t="shared" si="12"/>
        <v>N/A</v>
      </c>
      <c r="I68" s="10" t="s">
        <v>1748</v>
      </c>
      <c r="J68" s="10" t="s">
        <v>1748</v>
      </c>
      <c r="K68" s="9" t="str">
        <f t="shared" si="9"/>
        <v>N/A</v>
      </c>
    </row>
    <row r="69" spans="1:11" ht="25.5" x14ac:dyDescent="0.2">
      <c r="A69" s="89" t="s">
        <v>892</v>
      </c>
      <c r="B69" s="35" t="s">
        <v>213</v>
      </c>
      <c r="C69" s="91" t="s">
        <v>1748</v>
      </c>
      <c r="D69" s="9" t="str">
        <f t="shared" si="10"/>
        <v>N/A</v>
      </c>
      <c r="E69" s="37" t="s">
        <v>1748</v>
      </c>
      <c r="F69" s="9" t="str">
        <f t="shared" si="11"/>
        <v>N/A</v>
      </c>
      <c r="G69" s="37" t="s">
        <v>1748</v>
      </c>
      <c r="H69" s="9" t="str">
        <f t="shared" si="12"/>
        <v>N/A</v>
      </c>
      <c r="I69" s="10" t="s">
        <v>1748</v>
      </c>
      <c r="J69" s="10" t="s">
        <v>1748</v>
      </c>
      <c r="K69" s="9" t="str">
        <f t="shared" si="9"/>
        <v>N/A</v>
      </c>
    </row>
    <row r="70" spans="1:11" ht="25.5" x14ac:dyDescent="0.2">
      <c r="A70" s="89" t="s">
        <v>893</v>
      </c>
      <c r="B70" s="35" t="s">
        <v>213</v>
      </c>
      <c r="C70" s="91" t="s">
        <v>1748</v>
      </c>
      <c r="D70" s="9" t="str">
        <f t="shared" si="10"/>
        <v>N/A</v>
      </c>
      <c r="E70" s="37" t="s">
        <v>1748</v>
      </c>
      <c r="F70" s="9" t="str">
        <f t="shared" si="11"/>
        <v>N/A</v>
      </c>
      <c r="G70" s="37" t="s">
        <v>1748</v>
      </c>
      <c r="H70" s="9" t="str">
        <f t="shared" si="12"/>
        <v>N/A</v>
      </c>
      <c r="I70" s="10" t="s">
        <v>1748</v>
      </c>
      <c r="J70" s="10" t="s">
        <v>1748</v>
      </c>
      <c r="K70" s="9" t="str">
        <f t="shared" si="9"/>
        <v>N/A</v>
      </c>
    </row>
    <row r="71" spans="1:11" x14ac:dyDescent="0.2">
      <c r="A71" s="89" t="s">
        <v>894</v>
      </c>
      <c r="B71" s="35" t="s">
        <v>213</v>
      </c>
      <c r="C71" s="91" t="s">
        <v>1748</v>
      </c>
      <c r="D71" s="9" t="str">
        <f t="shared" si="10"/>
        <v>N/A</v>
      </c>
      <c r="E71" s="37" t="s">
        <v>1748</v>
      </c>
      <c r="F71" s="9" t="str">
        <f t="shared" si="11"/>
        <v>N/A</v>
      </c>
      <c r="G71" s="37" t="s">
        <v>1748</v>
      </c>
      <c r="H71" s="9" t="str">
        <f t="shared" si="12"/>
        <v>N/A</v>
      </c>
      <c r="I71" s="10" t="s">
        <v>1748</v>
      </c>
      <c r="J71" s="10" t="s">
        <v>1748</v>
      </c>
      <c r="K71" s="9" t="str">
        <f t="shared" si="9"/>
        <v>N/A</v>
      </c>
    </row>
    <row r="72" spans="1:11" ht="25.5" x14ac:dyDescent="0.2">
      <c r="A72" s="89" t="s">
        <v>895</v>
      </c>
      <c r="B72" s="35" t="s">
        <v>213</v>
      </c>
      <c r="C72" s="91" t="s">
        <v>1748</v>
      </c>
      <c r="D72" s="9" t="str">
        <f t="shared" si="10"/>
        <v>N/A</v>
      </c>
      <c r="E72" s="37" t="s">
        <v>1748</v>
      </c>
      <c r="F72" s="9" t="str">
        <f t="shared" si="11"/>
        <v>N/A</v>
      </c>
      <c r="G72" s="37" t="s">
        <v>1748</v>
      </c>
      <c r="H72" s="9" t="str">
        <f t="shared" si="12"/>
        <v>N/A</v>
      </c>
      <c r="I72" s="10" t="s">
        <v>1748</v>
      </c>
      <c r="J72" s="10" t="s">
        <v>1748</v>
      </c>
      <c r="K72" s="9" t="str">
        <f t="shared" si="9"/>
        <v>N/A</v>
      </c>
    </row>
    <row r="73" spans="1:11" x14ac:dyDescent="0.2">
      <c r="A73" s="89" t="s">
        <v>896</v>
      </c>
      <c r="B73" s="35" t="s">
        <v>213</v>
      </c>
      <c r="C73" s="91">
        <v>129.85304149999999</v>
      </c>
      <c r="D73" s="9" t="str">
        <f t="shared" si="10"/>
        <v>N/A</v>
      </c>
      <c r="E73" s="37">
        <v>176.58435401</v>
      </c>
      <c r="F73" s="9" t="str">
        <f t="shared" si="11"/>
        <v>N/A</v>
      </c>
      <c r="G73" s="37">
        <v>148.03323868000001</v>
      </c>
      <c r="H73" s="9" t="str">
        <f t="shared" si="12"/>
        <v>N/A</v>
      </c>
      <c r="I73" s="10">
        <v>35.99</v>
      </c>
      <c r="J73" s="10">
        <v>-16.2</v>
      </c>
      <c r="K73" s="9" t="str">
        <f t="shared" si="9"/>
        <v>Yes</v>
      </c>
    </row>
    <row r="74" spans="1:11" x14ac:dyDescent="0.2">
      <c r="A74" s="89" t="s">
        <v>897</v>
      </c>
      <c r="B74" s="35" t="s">
        <v>213</v>
      </c>
      <c r="C74" s="91" t="s">
        <v>1748</v>
      </c>
      <c r="D74" s="9" t="str">
        <f t="shared" si="10"/>
        <v>N/A</v>
      </c>
      <c r="E74" s="37">
        <v>109</v>
      </c>
      <c r="F74" s="9" t="str">
        <f>IF($B74="N/A","N/A",IF(E74&gt;15,"No",IF(E74&lt;-15,"No","Yes")))</f>
        <v>N/A</v>
      </c>
      <c r="G74" s="37" t="s">
        <v>1748</v>
      </c>
      <c r="H74" s="9" t="str">
        <f t="shared" si="12"/>
        <v>N/A</v>
      </c>
      <c r="I74" s="10" t="s">
        <v>1748</v>
      </c>
      <c r="J74" s="10" t="s">
        <v>1748</v>
      </c>
      <c r="K74" s="9" t="str">
        <f t="shared" si="9"/>
        <v>N/A</v>
      </c>
    </row>
    <row r="75" spans="1:11" x14ac:dyDescent="0.2">
      <c r="A75" s="89" t="s">
        <v>898</v>
      </c>
      <c r="B75" s="35" t="s">
        <v>213</v>
      </c>
      <c r="C75" s="88">
        <v>1.15366428E-2</v>
      </c>
      <c r="D75" s="9" t="str">
        <f t="shared" ref="D75:D80" si="13">IF($B75="N/A","N/A",IF(C75&gt;15,"No",IF(C75&lt;-15,"No","Yes")))</f>
        <v>N/A</v>
      </c>
      <c r="E75" s="8">
        <v>9.2058837000000004E-3</v>
      </c>
      <c r="F75" s="9" t="str">
        <f>IF($B75="N/A","N/A",IF(E75&gt;15,"No",IF(E75&lt;-15,"No","Yes")))</f>
        <v>N/A</v>
      </c>
      <c r="G75" s="8">
        <v>4.3500628000000003E-3</v>
      </c>
      <c r="H75" s="9" t="str">
        <f t="shared" si="12"/>
        <v>N/A</v>
      </c>
      <c r="I75" s="10">
        <v>-20.2</v>
      </c>
      <c r="J75" s="10">
        <v>-52.7</v>
      </c>
      <c r="K75" s="9" t="str">
        <f t="shared" ref="K75:K80" si="14">IF(J75="Div by 0", "N/A", IF(J75="N/A","N/A", IF(J75&gt;30, "No", IF(J75&lt;-30, "No", "Yes"))))</f>
        <v>No</v>
      </c>
    </row>
    <row r="76" spans="1:11" x14ac:dyDescent="0.2">
      <c r="A76" s="89" t="s">
        <v>899</v>
      </c>
      <c r="B76" s="35" t="s">
        <v>213</v>
      </c>
      <c r="C76" s="88">
        <v>3.8032890000000002E-4</v>
      </c>
      <c r="D76" s="9" t="str">
        <f t="shared" si="13"/>
        <v>N/A</v>
      </c>
      <c r="E76" s="8">
        <v>4.1844929999999998E-4</v>
      </c>
      <c r="F76" s="9" t="str">
        <f t="shared" ref="F76:F86" si="15">IF($B76="N/A","N/A",IF(E76&gt;15,"No",IF(E76&lt;-15,"No","Yes")))</f>
        <v>N/A</v>
      </c>
      <c r="G76" s="8">
        <v>3.7826600000000001E-5</v>
      </c>
      <c r="H76" s="9" t="str">
        <f t="shared" si="12"/>
        <v>N/A</v>
      </c>
      <c r="I76" s="10">
        <v>10.02</v>
      </c>
      <c r="J76" s="10">
        <v>-91</v>
      </c>
      <c r="K76" s="9" t="str">
        <f t="shared" si="14"/>
        <v>No</v>
      </c>
    </row>
    <row r="77" spans="1:11" x14ac:dyDescent="0.2">
      <c r="A77" s="89" t="s">
        <v>900</v>
      </c>
      <c r="B77" s="35" t="s">
        <v>213</v>
      </c>
      <c r="C77" s="88">
        <v>0</v>
      </c>
      <c r="D77" s="9" t="str">
        <f t="shared" si="13"/>
        <v>N/A</v>
      </c>
      <c r="E77" s="8">
        <v>0</v>
      </c>
      <c r="F77" s="9" t="str">
        <f t="shared" si="15"/>
        <v>N/A</v>
      </c>
      <c r="G77" s="8">
        <v>0</v>
      </c>
      <c r="H77" s="9" t="str">
        <f t="shared" si="12"/>
        <v>N/A</v>
      </c>
      <c r="I77" s="10" t="s">
        <v>1748</v>
      </c>
      <c r="J77" s="10" t="s">
        <v>1748</v>
      </c>
      <c r="K77" s="9" t="str">
        <f t="shared" si="14"/>
        <v>N/A</v>
      </c>
    </row>
    <row r="78" spans="1:11" x14ac:dyDescent="0.2">
      <c r="A78" s="89" t="s">
        <v>901</v>
      </c>
      <c r="B78" s="35" t="s">
        <v>213</v>
      </c>
      <c r="C78" s="88">
        <v>55.010431576000002</v>
      </c>
      <c r="D78" s="9" t="str">
        <f t="shared" si="13"/>
        <v>N/A</v>
      </c>
      <c r="E78" s="8">
        <v>56.431146685000002</v>
      </c>
      <c r="F78" s="9" t="str">
        <f t="shared" si="15"/>
        <v>N/A</v>
      </c>
      <c r="G78" s="8">
        <v>53.867773221999997</v>
      </c>
      <c r="H78" s="9" t="str">
        <f t="shared" si="12"/>
        <v>N/A</v>
      </c>
      <c r="I78" s="10">
        <v>2.5830000000000002</v>
      </c>
      <c r="J78" s="10">
        <v>-4.54</v>
      </c>
      <c r="K78" s="9" t="str">
        <f t="shared" si="14"/>
        <v>Yes</v>
      </c>
    </row>
    <row r="79" spans="1:11" ht="25.5" x14ac:dyDescent="0.2">
      <c r="A79" s="89" t="s">
        <v>902</v>
      </c>
      <c r="B79" s="35" t="s">
        <v>213</v>
      </c>
      <c r="C79" s="88">
        <v>0</v>
      </c>
      <c r="D79" s="9" t="str">
        <f t="shared" si="13"/>
        <v>N/A</v>
      </c>
      <c r="E79" s="8">
        <v>0</v>
      </c>
      <c r="F79" s="9" t="str">
        <f t="shared" si="15"/>
        <v>N/A</v>
      </c>
      <c r="G79" s="8">
        <v>0</v>
      </c>
      <c r="H79" s="9" t="str">
        <f t="shared" si="12"/>
        <v>N/A</v>
      </c>
      <c r="I79" s="10" t="s">
        <v>1748</v>
      </c>
      <c r="J79" s="10" t="s">
        <v>1748</v>
      </c>
      <c r="K79" s="9" t="str">
        <f t="shared" si="14"/>
        <v>N/A</v>
      </c>
    </row>
    <row r="80" spans="1:11" ht="25.5" x14ac:dyDescent="0.2">
      <c r="A80" s="89" t="s">
        <v>903</v>
      </c>
      <c r="B80" s="35" t="s">
        <v>213</v>
      </c>
      <c r="C80" s="93">
        <v>0</v>
      </c>
      <c r="D80" s="9" t="str">
        <f t="shared" si="13"/>
        <v>N/A</v>
      </c>
      <c r="E80" s="93">
        <v>0</v>
      </c>
      <c r="F80" s="9" t="str">
        <f t="shared" si="15"/>
        <v>N/A</v>
      </c>
      <c r="G80" s="93">
        <v>0</v>
      </c>
      <c r="H80" s="9" t="str">
        <f t="shared" si="12"/>
        <v>N/A</v>
      </c>
      <c r="I80" s="10" t="s">
        <v>1748</v>
      </c>
      <c r="J80" s="94" t="s">
        <v>1748</v>
      </c>
      <c r="K80" s="9" t="str">
        <f t="shared" si="14"/>
        <v>N/A</v>
      </c>
    </row>
    <row r="81" spans="1:11" x14ac:dyDescent="0.2">
      <c r="A81" s="89" t="s">
        <v>904</v>
      </c>
      <c r="B81" s="35" t="s">
        <v>213</v>
      </c>
      <c r="C81" s="95">
        <v>1137.6007325999999</v>
      </c>
      <c r="D81" s="9" t="str">
        <f t="shared" ref="D81:D86" si="16">IF($B81="N/A","N/A",IF(C81&gt;15,"No",IF(C81&lt;-15,"No","Yes")))</f>
        <v>N/A</v>
      </c>
      <c r="E81" s="96">
        <v>1996.4363636</v>
      </c>
      <c r="F81" s="9" t="str">
        <f t="shared" si="15"/>
        <v>N/A</v>
      </c>
      <c r="G81" s="96">
        <v>2309.2608696000002</v>
      </c>
      <c r="H81" s="9" t="str">
        <f>IF($B81="N/A","N/A",IF(G81&gt;15,"No",IF(G81&lt;-15,"No","Yes")))</f>
        <v>N/A</v>
      </c>
      <c r="I81" s="10">
        <v>75.5</v>
      </c>
      <c r="J81" s="10">
        <v>15.67</v>
      </c>
      <c r="K81" s="9" t="str">
        <f t="shared" ref="K81:K86" si="17">IF(J81="Div by 0", "N/A", IF(J81="N/A","N/A", IF(J81&gt;30, "No", IF(J81&lt;-30, "No", "Yes"))))</f>
        <v>Yes</v>
      </c>
    </row>
    <row r="82" spans="1:11" x14ac:dyDescent="0.2">
      <c r="A82" s="89" t="s">
        <v>905</v>
      </c>
      <c r="B82" s="35" t="s">
        <v>213</v>
      </c>
      <c r="C82" s="95">
        <v>56</v>
      </c>
      <c r="D82" s="9" t="str">
        <f t="shared" si="16"/>
        <v>N/A</v>
      </c>
      <c r="E82" s="96">
        <v>72.400000000000006</v>
      </c>
      <c r="F82" s="9" t="str">
        <f t="shared" si="15"/>
        <v>N/A</v>
      </c>
      <c r="G82" s="96">
        <v>46</v>
      </c>
      <c r="H82" s="9" t="str">
        <f t="shared" si="12"/>
        <v>N/A</v>
      </c>
      <c r="I82" s="10">
        <v>29.29</v>
      </c>
      <c r="J82" s="10">
        <v>-36.5</v>
      </c>
      <c r="K82" s="9" t="str">
        <f t="shared" si="17"/>
        <v>No</v>
      </c>
    </row>
    <row r="83" spans="1:11" x14ac:dyDescent="0.2">
      <c r="A83" s="89" t="s">
        <v>906</v>
      </c>
      <c r="B83" s="35" t="s">
        <v>213</v>
      </c>
      <c r="C83" s="95" t="s">
        <v>1748</v>
      </c>
      <c r="D83" s="9" t="str">
        <f t="shared" si="16"/>
        <v>N/A</v>
      </c>
      <c r="E83" s="96" t="s">
        <v>1748</v>
      </c>
      <c r="F83" s="9" t="str">
        <f t="shared" si="15"/>
        <v>N/A</v>
      </c>
      <c r="G83" s="96" t="s">
        <v>1748</v>
      </c>
      <c r="H83" s="9" t="str">
        <f t="shared" si="12"/>
        <v>N/A</v>
      </c>
      <c r="I83" s="10" t="s">
        <v>1748</v>
      </c>
      <c r="J83" s="10" t="s">
        <v>1748</v>
      </c>
      <c r="K83" s="9" t="str">
        <f t="shared" si="17"/>
        <v>N/A</v>
      </c>
    </row>
    <row r="84" spans="1:11" x14ac:dyDescent="0.2">
      <c r="A84" s="89" t="s">
        <v>907</v>
      </c>
      <c r="B84" s="35" t="s">
        <v>213</v>
      </c>
      <c r="C84" s="95">
        <v>335.77475126000002</v>
      </c>
      <c r="D84" s="9" t="str">
        <f t="shared" si="16"/>
        <v>N/A</v>
      </c>
      <c r="E84" s="96">
        <v>346.54380910999998</v>
      </c>
      <c r="F84" s="9" t="str">
        <f t="shared" si="15"/>
        <v>N/A</v>
      </c>
      <c r="G84" s="96">
        <v>393.48832500999998</v>
      </c>
      <c r="H84" s="9" t="str">
        <f t="shared" si="12"/>
        <v>N/A</v>
      </c>
      <c r="I84" s="10">
        <v>3.2069999999999999</v>
      </c>
      <c r="J84" s="10">
        <v>13.55</v>
      </c>
      <c r="K84" s="9" t="str">
        <f t="shared" si="17"/>
        <v>Yes</v>
      </c>
    </row>
    <row r="85" spans="1:11" x14ac:dyDescent="0.2">
      <c r="A85" s="89" t="s">
        <v>908</v>
      </c>
      <c r="B85" s="35" t="s">
        <v>213</v>
      </c>
      <c r="C85" s="95" t="s">
        <v>1748</v>
      </c>
      <c r="D85" s="9" t="str">
        <f t="shared" si="16"/>
        <v>N/A</v>
      </c>
      <c r="E85" s="96" t="s">
        <v>1748</v>
      </c>
      <c r="F85" s="9" t="str">
        <f t="shared" si="15"/>
        <v>N/A</v>
      </c>
      <c r="G85" s="96" t="s">
        <v>1748</v>
      </c>
      <c r="H85" s="9" t="str">
        <f t="shared" si="12"/>
        <v>N/A</v>
      </c>
      <c r="I85" s="10" t="s">
        <v>1748</v>
      </c>
      <c r="J85" s="10" t="s">
        <v>1748</v>
      </c>
      <c r="K85" s="9" t="str">
        <f t="shared" si="17"/>
        <v>N/A</v>
      </c>
    </row>
    <row r="86" spans="1:11" ht="25.5" x14ac:dyDescent="0.2">
      <c r="A86" s="89" t="s">
        <v>909</v>
      </c>
      <c r="B86" s="35" t="s">
        <v>213</v>
      </c>
      <c r="C86" s="97" t="s">
        <v>1748</v>
      </c>
      <c r="D86" s="9" t="str">
        <f t="shared" si="16"/>
        <v>N/A</v>
      </c>
      <c r="E86" s="97" t="s">
        <v>1748</v>
      </c>
      <c r="F86" s="9" t="str">
        <f t="shared" si="15"/>
        <v>N/A</v>
      </c>
      <c r="G86" s="97" t="s">
        <v>1748</v>
      </c>
      <c r="H86" s="9" t="str">
        <f t="shared" si="12"/>
        <v>N/A</v>
      </c>
      <c r="I86" s="10" t="s">
        <v>1748</v>
      </c>
      <c r="J86" s="10" t="s">
        <v>1748</v>
      </c>
      <c r="K86" s="9" t="str">
        <f t="shared" si="17"/>
        <v>N/A</v>
      </c>
    </row>
    <row r="87" spans="1:11" x14ac:dyDescent="0.2">
      <c r="A87" s="89" t="s">
        <v>32</v>
      </c>
      <c r="B87" s="35" t="s">
        <v>266</v>
      </c>
      <c r="C87" s="88">
        <v>99.979504499000001</v>
      </c>
      <c r="D87" s="9" t="str">
        <f>IF($B87="N/A","N/A",IF(C87&gt;60,"Yes","No"))</f>
        <v>Yes</v>
      </c>
      <c r="E87" s="8">
        <v>99.978575398000004</v>
      </c>
      <c r="F87" s="9" t="str">
        <f>IF($B87="N/A","N/A",IF(E87&gt;60,"Yes","No"))</f>
        <v>Yes</v>
      </c>
      <c r="G87" s="8">
        <v>99.989900289000005</v>
      </c>
      <c r="H87" s="9" t="str">
        <f>IF($B87="N/A","N/A",IF(G87&gt;60,"Yes","No"))</f>
        <v>Yes</v>
      </c>
      <c r="I87" s="10">
        <v>-1E-3</v>
      </c>
      <c r="J87" s="10">
        <v>1.1299999999999999E-2</v>
      </c>
      <c r="K87" s="9" t="str">
        <f t="shared" ref="K87:K105" si="18">IF(J87="Div by 0", "N/A", IF(J87="N/A","N/A", IF(J87&gt;30, "No", IF(J87&lt;-30, "No", "Yes"))))</f>
        <v>Yes</v>
      </c>
    </row>
    <row r="88" spans="1:11" x14ac:dyDescent="0.2">
      <c r="A88" s="89" t="s">
        <v>39</v>
      </c>
      <c r="B88" s="35" t="s">
        <v>267</v>
      </c>
      <c r="C88" s="88">
        <v>99.990259972000004</v>
      </c>
      <c r="D88" s="9" t="str">
        <f>IF($B88="N/A","N/A",IF(C88&gt;100,"No",IF(C88&lt;85,"No","Yes")))</f>
        <v>Yes</v>
      </c>
      <c r="E88" s="8">
        <v>99.988815580999997</v>
      </c>
      <c r="F88" s="9" t="str">
        <f>IF($B88="N/A","N/A",IF(E88&gt;100,"No",IF(E88&lt;85,"No","Yes")))</f>
        <v>Yes</v>
      </c>
      <c r="G88" s="8">
        <v>99.994267406999995</v>
      </c>
      <c r="H88" s="9" t="str">
        <f>IF($B88="N/A","N/A",IF(G88&gt;100,"No",IF(G88&lt;85,"No","Yes")))</f>
        <v>Yes</v>
      </c>
      <c r="I88" s="10">
        <v>-1E-3</v>
      </c>
      <c r="J88" s="10">
        <v>5.4999999999999997E-3</v>
      </c>
      <c r="K88" s="9" t="str">
        <f t="shared" si="18"/>
        <v>Yes</v>
      </c>
    </row>
    <row r="89" spans="1:11" x14ac:dyDescent="0.2">
      <c r="A89" s="89" t="s">
        <v>910</v>
      </c>
      <c r="B89" s="35" t="s">
        <v>213</v>
      </c>
      <c r="C89" s="88">
        <v>47.746047150000003</v>
      </c>
      <c r="D89" s="9" t="str">
        <f>IF($B89="N/A","N/A",IF(C89&gt;15,"No",IF(C89&lt;-15,"No","Yes")))</f>
        <v>N/A</v>
      </c>
      <c r="E89" s="8">
        <v>48.269885621999997</v>
      </c>
      <c r="F89" s="9" t="str">
        <f>IF($B89="N/A","N/A",IF(E89&gt;15,"No",IF(E89&lt;-15,"No","Yes")))</f>
        <v>N/A</v>
      </c>
      <c r="G89" s="8">
        <v>46.940670120999997</v>
      </c>
      <c r="H89" s="9" t="str">
        <f>IF($B89="N/A","N/A",IF(G89&gt;15,"No",IF(G89&lt;-15,"No","Yes")))</f>
        <v>N/A</v>
      </c>
      <c r="I89" s="10">
        <v>1.097</v>
      </c>
      <c r="J89" s="10">
        <v>-2.75</v>
      </c>
      <c r="K89" s="9" t="str">
        <f t="shared" si="18"/>
        <v>Yes</v>
      </c>
    </row>
    <row r="90" spans="1:11" x14ac:dyDescent="0.2">
      <c r="A90" s="89" t="s">
        <v>851</v>
      </c>
      <c r="B90" s="35" t="s">
        <v>268</v>
      </c>
      <c r="C90" s="88">
        <v>4.5846210809999999</v>
      </c>
      <c r="D90" s="9" t="str">
        <f>IF($B90="N/A","N/A",IF(C90&gt;25,"No",IF(C90&lt;5,"No","Yes")))</f>
        <v>No</v>
      </c>
      <c r="E90" s="8">
        <v>2.8248448058000002</v>
      </c>
      <c r="F90" s="9" t="str">
        <f>IF($B90="N/A","N/A",IF(E90&gt;25,"No",IF(E90&lt;5,"No","Yes")))</f>
        <v>No</v>
      </c>
      <c r="G90" s="8">
        <v>3.6655818153999999</v>
      </c>
      <c r="H90" s="9" t="str">
        <f>IF($B90="N/A","N/A",IF(G90&gt;25,"No",IF(G90&lt;5,"No","Yes")))</f>
        <v>No</v>
      </c>
      <c r="I90" s="10">
        <v>-38.4</v>
      </c>
      <c r="J90" s="10">
        <v>29.76</v>
      </c>
      <c r="K90" s="9" t="str">
        <f t="shared" si="18"/>
        <v>Yes</v>
      </c>
    </row>
    <row r="91" spans="1:11" x14ac:dyDescent="0.2">
      <c r="A91" s="89" t="s">
        <v>852</v>
      </c>
      <c r="B91" s="35" t="s">
        <v>269</v>
      </c>
      <c r="C91" s="88">
        <v>53.579839790000001</v>
      </c>
      <c r="D91" s="9" t="str">
        <f>IF($B91="N/A","N/A",IF(C91&gt;70,"No",IF(C91&lt;40,"No","Yes")))</f>
        <v>Yes</v>
      </c>
      <c r="E91" s="8">
        <v>33.462396788</v>
      </c>
      <c r="F91" s="9" t="str">
        <f>IF($B91="N/A","N/A",IF(E91&gt;70,"No",IF(E91&lt;40,"No","Yes")))</f>
        <v>No</v>
      </c>
      <c r="G91" s="8">
        <v>56.519605822000003</v>
      </c>
      <c r="H91" s="9" t="str">
        <f>IF($B91="N/A","N/A",IF(G91&gt;70,"No",IF(G91&lt;40,"No","Yes")))</f>
        <v>Yes</v>
      </c>
      <c r="I91" s="10">
        <v>-37.5</v>
      </c>
      <c r="J91" s="10">
        <v>68.900000000000006</v>
      </c>
      <c r="K91" s="9" t="str">
        <f t="shared" si="18"/>
        <v>No</v>
      </c>
    </row>
    <row r="92" spans="1:11" x14ac:dyDescent="0.2">
      <c r="A92" s="89" t="s">
        <v>853</v>
      </c>
      <c r="B92" s="35" t="s">
        <v>270</v>
      </c>
      <c r="C92" s="88">
        <v>41.835539128999997</v>
      </c>
      <c r="D92" s="9" t="str">
        <f>IF($B92="N/A","N/A",IF(C92&gt;55,"No",IF(C92&lt;20,"No","Yes")))</f>
        <v>Yes</v>
      </c>
      <c r="E92" s="8">
        <v>25.720891454</v>
      </c>
      <c r="F92" s="9" t="str">
        <f>IF($B92="N/A","N/A",IF(E92&gt;55,"No",IF(E92&lt;20,"No","Yes")))</f>
        <v>Yes</v>
      </c>
      <c r="G92" s="8">
        <v>39.814812363000001</v>
      </c>
      <c r="H92" s="9" t="str">
        <f>IF($B92="N/A","N/A",IF(G92&gt;55,"No",IF(G92&lt;20,"No","Yes")))</f>
        <v>Yes</v>
      </c>
      <c r="I92" s="10">
        <v>-38.5</v>
      </c>
      <c r="J92" s="10">
        <v>54.8</v>
      </c>
      <c r="K92" s="9" t="str">
        <f t="shared" si="18"/>
        <v>No</v>
      </c>
    </row>
    <row r="93" spans="1:11" x14ac:dyDescent="0.2">
      <c r="A93" s="89" t="s">
        <v>163</v>
      </c>
      <c r="B93" s="35" t="s">
        <v>246</v>
      </c>
      <c r="C93" s="88">
        <v>30.611615328999999</v>
      </c>
      <c r="D93" s="9" t="str">
        <f>IF($B93="N/A","N/A",IF(C93&gt;95,"Yes","No"))</f>
        <v>No</v>
      </c>
      <c r="E93" s="8">
        <v>28.375964944</v>
      </c>
      <c r="F93" s="9" t="str">
        <f>IF($B93="N/A","N/A",IF(E93&gt;95,"Yes","No"))</f>
        <v>No</v>
      </c>
      <c r="G93" s="8">
        <v>30.526206291000001</v>
      </c>
      <c r="H93" s="9" t="str">
        <f>IF($B93="N/A","N/A",IF(G93&gt;95,"Yes","No"))</f>
        <v>No</v>
      </c>
      <c r="I93" s="10">
        <v>-7.3</v>
      </c>
      <c r="J93" s="10">
        <v>7.5780000000000003</v>
      </c>
      <c r="K93" s="9" t="str">
        <f t="shared" si="18"/>
        <v>Yes</v>
      </c>
    </row>
    <row r="94" spans="1:11" x14ac:dyDescent="0.2">
      <c r="A94" s="89" t="s">
        <v>41</v>
      </c>
      <c r="B94" s="35" t="s">
        <v>213</v>
      </c>
      <c r="C94" s="88">
        <v>54.416268619</v>
      </c>
      <c r="D94" s="9" t="str">
        <f>IF($B94="N/A","N/A",IF(C94&gt;15,"No",IF(C94&lt;-15,"No","Yes")))</f>
        <v>N/A</v>
      </c>
      <c r="E94" s="8">
        <v>54.858409821000002</v>
      </c>
      <c r="F94" s="9" t="str">
        <f>IF($B94="N/A","N/A",IF(E94&gt;15,"No",IF(E94&lt;-15,"No","Yes")))</f>
        <v>N/A</v>
      </c>
      <c r="G94" s="8">
        <v>54.951882044000001</v>
      </c>
      <c r="H94" s="9" t="str">
        <f>IF($B94="N/A","N/A",IF(G94&gt;15,"No",IF(G94&lt;-15,"No","Yes")))</f>
        <v>N/A</v>
      </c>
      <c r="I94" s="10">
        <v>0.8125</v>
      </c>
      <c r="J94" s="10">
        <v>0.1704</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t="s">
        <v>1748</v>
      </c>
      <c r="D96" s="9" t="str">
        <f>IF($B96="N/A","N/A",IF(C96&gt;15,"No",IF(C96&lt;-15,"No","Yes")))</f>
        <v>N/A</v>
      </c>
      <c r="E96" s="8" t="s">
        <v>1748</v>
      </c>
      <c r="F96" s="9" t="str">
        <f>IF($B96="N/A","N/A",IF(E96&gt;15,"No",IF(E96&lt;-15,"No","Yes")))</f>
        <v>N/A</v>
      </c>
      <c r="G96" s="8" t="s">
        <v>1748</v>
      </c>
      <c r="H96" s="9" t="str">
        <f>IF($B96="N/A","N/A",IF(G96&gt;15,"No",IF(G96&lt;-15,"No","Yes")))</f>
        <v>N/A</v>
      </c>
      <c r="I96" s="10" t="s">
        <v>1748</v>
      </c>
      <c r="J96" s="10" t="s">
        <v>1748</v>
      </c>
      <c r="K96" s="9" t="str">
        <f t="shared" si="18"/>
        <v>N/A</v>
      </c>
    </row>
    <row r="97" spans="1:11" x14ac:dyDescent="0.2">
      <c r="A97" s="89" t="s">
        <v>912</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81.888028904999999</v>
      </c>
      <c r="D98" s="9" t="str">
        <f>IF($B98="N/A","N/A",IF(C98&gt;100,"No",IF(C98&lt;98,"No","Yes")))</f>
        <v>No</v>
      </c>
      <c r="E98" s="8">
        <v>80.439334075999994</v>
      </c>
      <c r="F98" s="9" t="str">
        <f>IF($B98="N/A","N/A",IF(E98&gt;100,"No",IF(E98&lt;98,"No","Yes")))</f>
        <v>No</v>
      </c>
      <c r="G98" s="8">
        <v>80.852471562999995</v>
      </c>
      <c r="H98" s="9" t="str">
        <f>IF($B98="N/A","N/A",IF(G98&gt;100,"No",IF(G98&lt;98,"No","Yes")))</f>
        <v>No</v>
      </c>
      <c r="I98" s="10">
        <v>-1.77</v>
      </c>
      <c r="J98" s="10">
        <v>0.51359999999999995</v>
      </c>
      <c r="K98" s="9" t="str">
        <f t="shared" si="18"/>
        <v>Yes</v>
      </c>
    </row>
    <row r="99" spans="1:11" x14ac:dyDescent="0.2">
      <c r="A99" s="89" t="s">
        <v>44</v>
      </c>
      <c r="B99" s="35" t="s">
        <v>213</v>
      </c>
      <c r="C99" s="88">
        <v>53.888332861999999</v>
      </c>
      <c r="D99" s="9" t="str">
        <f>IF($B99="N/A","N/A",IF(C99&gt;15,"No",IF(C99&lt;-15,"No","Yes")))</f>
        <v>N/A</v>
      </c>
      <c r="E99" s="8">
        <v>56.696287689000002</v>
      </c>
      <c r="F99" s="9" t="str">
        <f>IF($B99="N/A","N/A",IF(E99&gt;15,"No",IF(E99&lt;-15,"No","Yes")))</f>
        <v>N/A</v>
      </c>
      <c r="G99" s="8">
        <v>42.481998208</v>
      </c>
      <c r="H99" s="9" t="str">
        <f>IF($B99="N/A","N/A",IF(G99&gt;15,"No",IF(G99&lt;-15,"No","Yes")))</f>
        <v>N/A</v>
      </c>
      <c r="I99" s="10">
        <v>5.2110000000000003</v>
      </c>
      <c r="J99" s="10">
        <v>-25.1</v>
      </c>
      <c r="K99" s="9" t="str">
        <f t="shared" si="18"/>
        <v>Yes</v>
      </c>
    </row>
    <row r="100" spans="1:11" x14ac:dyDescent="0.2">
      <c r="A100" s="89" t="s">
        <v>45</v>
      </c>
      <c r="B100" s="35" t="s">
        <v>213</v>
      </c>
      <c r="C100" s="88">
        <v>44.001601358000002</v>
      </c>
      <c r="D100" s="9" t="str">
        <f>IF($B100="N/A","N/A",IF(C100&gt;15,"No",IF(C100&lt;-15,"No","Yes")))</f>
        <v>N/A</v>
      </c>
      <c r="E100" s="8">
        <v>42.133863818000002</v>
      </c>
      <c r="F100" s="9" t="str">
        <f>IF($B100="N/A","N/A",IF(E100&gt;15,"No",IF(E100&lt;-15,"No","Yes")))</f>
        <v>N/A</v>
      </c>
      <c r="G100" s="8">
        <v>57.399538786999997</v>
      </c>
      <c r="H100" s="9" t="str">
        <f>IF($B100="N/A","N/A",IF(G100&gt;15,"No",IF(G100&lt;-15,"No","Yes")))</f>
        <v>N/A</v>
      </c>
      <c r="I100" s="10">
        <v>-4.24</v>
      </c>
      <c r="J100" s="10">
        <v>36.229999999999997</v>
      </c>
      <c r="K100" s="9" t="str">
        <f t="shared" si="18"/>
        <v>No</v>
      </c>
    </row>
    <row r="101" spans="1:11" x14ac:dyDescent="0.2">
      <c r="A101" s="89" t="s">
        <v>355</v>
      </c>
      <c r="B101" s="35" t="s">
        <v>213</v>
      </c>
      <c r="C101" s="88">
        <v>97.889934220000001</v>
      </c>
      <c r="D101" s="9" t="str">
        <f>IF($B101="N/A","N/A",IF(C101&gt;15,"No",IF(C101&lt;-15,"No","Yes")))</f>
        <v>N/A</v>
      </c>
      <c r="E101" s="8">
        <v>98.830151506999997</v>
      </c>
      <c r="F101" s="9" t="str">
        <f>IF($B101="N/A","N/A",IF(E101&gt;15,"No",IF(E101&lt;-15,"No","Yes")))</f>
        <v>N/A</v>
      </c>
      <c r="G101" s="8">
        <v>99.881536995999994</v>
      </c>
      <c r="H101" s="9" t="str">
        <f>IF($B101="N/A","N/A",IF(G101&gt;15,"No",IF(G101&lt;-15,"No","Yes")))</f>
        <v>N/A</v>
      </c>
      <c r="I101" s="10">
        <v>0.96050000000000002</v>
      </c>
      <c r="J101" s="10">
        <v>1.0640000000000001</v>
      </c>
      <c r="K101" s="9" t="str">
        <f t="shared" si="18"/>
        <v>Yes</v>
      </c>
    </row>
    <row r="102" spans="1:11" x14ac:dyDescent="0.2">
      <c r="A102" s="89" t="s">
        <v>46</v>
      </c>
      <c r="B102" s="35" t="s">
        <v>213</v>
      </c>
      <c r="C102" s="88">
        <v>2.1100657799000002</v>
      </c>
      <c r="D102" s="9" t="str">
        <f>IF($B102="N/A","N/A",IF(C102&gt;15,"No",IF(C102&lt;-15,"No","Yes")))</f>
        <v>N/A</v>
      </c>
      <c r="E102" s="8">
        <v>1.1698484933</v>
      </c>
      <c r="F102" s="9" t="str">
        <f>IF($B102="N/A","N/A",IF(E102&gt;15,"No",IF(E102&lt;-15,"No","Yes")))</f>
        <v>N/A</v>
      </c>
      <c r="G102" s="8">
        <v>0.1184630045</v>
      </c>
      <c r="H102" s="9" t="str">
        <f>IF($B102="N/A","N/A",IF(G102&gt;15,"No",IF(G102&lt;-15,"No","Yes")))</f>
        <v>N/A</v>
      </c>
      <c r="I102" s="10">
        <v>-44.6</v>
      </c>
      <c r="J102" s="10">
        <v>-89.9</v>
      </c>
      <c r="K102" s="9" t="str">
        <f t="shared" si="18"/>
        <v>No</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1748</v>
      </c>
      <c r="J103" s="10" t="s">
        <v>1748</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99.992650120999997</v>
      </c>
      <c r="F105" s="9" t="str">
        <f>IF($B105="N/A","N/A",IF(E105&gt;100,"No",IF(E105&lt;98,"No","Yes")))</f>
        <v>Yes</v>
      </c>
      <c r="G105" s="8">
        <v>99.999784117999994</v>
      </c>
      <c r="H105" s="9" t="str">
        <f>IF($B105="N/A","N/A",IF(G105&gt;100,"No",IF(G105&lt;98,"No","Yes")))</f>
        <v>Yes</v>
      </c>
      <c r="I105" s="10">
        <v>-7.0000000000000001E-3</v>
      </c>
      <c r="J105" s="10">
        <v>7.1000000000000004E-3</v>
      </c>
      <c r="K105" s="9" t="str">
        <f t="shared" si="18"/>
        <v>Yes</v>
      </c>
    </row>
    <row r="106" spans="1:11" x14ac:dyDescent="0.2">
      <c r="A106" s="89" t="s">
        <v>49</v>
      </c>
      <c r="B106" s="60" t="s">
        <v>213</v>
      </c>
      <c r="C106" s="88">
        <v>88.245155328999999</v>
      </c>
      <c r="D106" s="9" t="str">
        <f>IF($B106="N/A","N/A",IF(C106&gt;15,"No",IF(C106&lt;-15,"No","Yes")))</f>
        <v>N/A</v>
      </c>
      <c r="E106" s="8">
        <v>87.197260349000004</v>
      </c>
      <c r="F106" s="9" t="str">
        <f>IF($B106="N/A","N/A",IF(E106&gt;15,"No",IF(E106&lt;-15,"No","Yes")))</f>
        <v>N/A</v>
      </c>
      <c r="G106" s="8">
        <v>89.382700225999997</v>
      </c>
      <c r="H106" s="9" t="str">
        <f>IF($B106="N/A","N/A",IF(G106&gt;15,"No",IF(G106&lt;-15,"No","Yes")))</f>
        <v>N/A</v>
      </c>
      <c r="I106" s="10">
        <v>-1.19</v>
      </c>
      <c r="J106" s="10">
        <v>2.5059999999999998</v>
      </c>
      <c r="K106" s="9" t="str">
        <f>IF(J106="Div by 0", "N/A", IF(J106="N/A","N/A", IF(J106&gt;30, "No", IF(J106&lt;-30, "No", "Yes"))))</f>
        <v>Yes</v>
      </c>
    </row>
    <row r="107" spans="1:11" x14ac:dyDescent="0.2">
      <c r="A107" s="89" t="s">
        <v>913</v>
      </c>
      <c r="B107" s="35" t="s">
        <v>213</v>
      </c>
      <c r="C107" s="98">
        <v>94.075278917999995</v>
      </c>
      <c r="D107" s="9" t="str">
        <f t="shared" ref="D107:D130" si="19">IF($B107="N/A","N/A",IF(C107&gt;15,"No",IF(C107&lt;-15,"No","Yes")))</f>
        <v>N/A</v>
      </c>
      <c r="E107" s="9">
        <v>95.313870421000004</v>
      </c>
      <c r="F107" s="9" t="str">
        <f t="shared" ref="F107:F130" si="20">IF($B107="N/A","N/A",IF(E107&gt;15,"No",IF(E107&lt;-15,"No","Yes")))</f>
        <v>N/A</v>
      </c>
      <c r="G107" s="8">
        <v>93.129775612000003</v>
      </c>
      <c r="H107" s="9" t="str">
        <f t="shared" ref="H107:H130" si="21">IF($B107="N/A","N/A",IF(G107&gt;15,"No",IF(G107&lt;-15,"No","Yes")))</f>
        <v>N/A</v>
      </c>
      <c r="I107" s="10">
        <v>1.3169999999999999</v>
      </c>
      <c r="J107" s="10">
        <v>-2.29</v>
      </c>
      <c r="K107" s="9" t="str">
        <f t="shared" ref="K107:K130" si="22">IF(J107="Div by 0", "N/A", IF(J107="N/A","N/A", IF(J107&gt;30, "No", IF(J107&lt;-30, "No", "Yes"))))</f>
        <v>Yes</v>
      </c>
    </row>
    <row r="108" spans="1:11" x14ac:dyDescent="0.2">
      <c r="A108" s="89" t="s">
        <v>914</v>
      </c>
      <c r="B108" s="35" t="s">
        <v>213</v>
      </c>
      <c r="C108" s="98">
        <v>5.9247210816000004</v>
      </c>
      <c r="D108" s="35" t="s">
        <v>213</v>
      </c>
      <c r="E108" s="9">
        <v>4.6861295787000001</v>
      </c>
      <c r="F108" s="35" t="s">
        <v>213</v>
      </c>
      <c r="G108" s="8">
        <v>6.8702243876000004</v>
      </c>
      <c r="H108" s="35" t="s">
        <v>213</v>
      </c>
      <c r="I108" s="10">
        <v>-20.9</v>
      </c>
      <c r="J108" s="10">
        <v>46.61</v>
      </c>
      <c r="K108" s="9" t="str">
        <f t="shared" si="22"/>
        <v>No</v>
      </c>
    </row>
    <row r="109" spans="1:11" x14ac:dyDescent="0.2">
      <c r="A109" s="89" t="s">
        <v>915</v>
      </c>
      <c r="B109" s="35" t="s">
        <v>213</v>
      </c>
      <c r="C109" s="98">
        <v>0</v>
      </c>
      <c r="D109" s="9" t="str">
        <f t="shared" si="19"/>
        <v>N/A</v>
      </c>
      <c r="E109" s="9">
        <v>8.36899E-5</v>
      </c>
      <c r="F109" s="9" t="str">
        <f t="shared" si="20"/>
        <v>N/A</v>
      </c>
      <c r="G109" s="8">
        <v>0</v>
      </c>
      <c r="H109" s="9" t="str">
        <f t="shared" si="21"/>
        <v>N/A</v>
      </c>
      <c r="I109" s="10" t="s">
        <v>1748</v>
      </c>
      <c r="J109" s="10">
        <v>-100</v>
      </c>
      <c r="K109" s="9" t="str">
        <f t="shared" si="22"/>
        <v>No</v>
      </c>
    </row>
    <row r="110" spans="1:11" x14ac:dyDescent="0.2">
      <c r="A110" s="89" t="s">
        <v>916</v>
      </c>
      <c r="B110" s="35" t="s">
        <v>213</v>
      </c>
      <c r="C110" s="98">
        <v>0</v>
      </c>
      <c r="D110" s="9" t="str">
        <f t="shared" si="19"/>
        <v>N/A</v>
      </c>
      <c r="E110" s="9">
        <v>0</v>
      </c>
      <c r="F110" s="9" t="str">
        <f t="shared" si="20"/>
        <v>N/A</v>
      </c>
      <c r="G110" s="8">
        <v>0</v>
      </c>
      <c r="H110" s="9" t="str">
        <f t="shared" si="21"/>
        <v>N/A</v>
      </c>
      <c r="I110" s="10" t="s">
        <v>1748</v>
      </c>
      <c r="J110" s="10" t="s">
        <v>1748</v>
      </c>
      <c r="K110" s="9" t="str">
        <f t="shared" si="22"/>
        <v>N/A</v>
      </c>
    </row>
    <row r="111" spans="1:11" x14ac:dyDescent="0.2">
      <c r="A111" s="89" t="s">
        <v>917</v>
      </c>
      <c r="B111" s="35" t="s">
        <v>213</v>
      </c>
      <c r="C111" s="98">
        <v>0</v>
      </c>
      <c r="D111" s="9" t="str">
        <f t="shared" si="19"/>
        <v>N/A</v>
      </c>
      <c r="E111" s="9">
        <v>8.36899E-5</v>
      </c>
      <c r="F111" s="9" t="str">
        <f t="shared" si="20"/>
        <v>N/A</v>
      </c>
      <c r="G111" s="8">
        <v>0</v>
      </c>
      <c r="H111" s="9" t="str">
        <f t="shared" si="21"/>
        <v>N/A</v>
      </c>
      <c r="I111" s="10" t="s">
        <v>1748</v>
      </c>
      <c r="J111" s="10">
        <v>-100</v>
      </c>
      <c r="K111" s="9" t="str">
        <f t="shared" si="22"/>
        <v>No</v>
      </c>
    </row>
    <row r="112" spans="1:11" x14ac:dyDescent="0.2">
      <c r="A112" s="89" t="s">
        <v>918</v>
      </c>
      <c r="B112" s="35" t="s">
        <v>213</v>
      </c>
      <c r="C112" s="98">
        <v>4.5512689699999997E-2</v>
      </c>
      <c r="D112" s="9" t="str">
        <f t="shared" si="19"/>
        <v>N/A</v>
      </c>
      <c r="E112" s="9">
        <v>5.97545544E-2</v>
      </c>
      <c r="F112" s="9" t="str">
        <f t="shared" si="20"/>
        <v>N/A</v>
      </c>
      <c r="G112" s="8">
        <v>3.5897474700000001E-2</v>
      </c>
      <c r="H112" s="9" t="str">
        <f t="shared" si="21"/>
        <v>N/A</v>
      </c>
      <c r="I112" s="10">
        <v>31.29</v>
      </c>
      <c r="J112" s="10">
        <v>-39.9</v>
      </c>
      <c r="K112" s="9" t="str">
        <f t="shared" si="22"/>
        <v>No</v>
      </c>
    </row>
    <row r="113" spans="1:11" x14ac:dyDescent="0.2">
      <c r="A113" s="89" t="s">
        <v>919</v>
      </c>
      <c r="B113" s="35" t="s">
        <v>213</v>
      </c>
      <c r="C113" s="98">
        <v>0</v>
      </c>
      <c r="D113" s="9" t="str">
        <f t="shared" si="19"/>
        <v>N/A</v>
      </c>
      <c r="E113" s="9">
        <v>0</v>
      </c>
      <c r="F113" s="9" t="str">
        <f t="shared" si="20"/>
        <v>N/A</v>
      </c>
      <c r="G113" s="8">
        <v>0</v>
      </c>
      <c r="H113" s="9" t="str">
        <f t="shared" si="21"/>
        <v>N/A</v>
      </c>
      <c r="I113" s="10" t="s">
        <v>1748</v>
      </c>
      <c r="J113" s="10" t="s">
        <v>1748</v>
      </c>
      <c r="K113" s="9" t="str">
        <f t="shared" si="22"/>
        <v>N/A</v>
      </c>
    </row>
    <row r="114" spans="1:11" x14ac:dyDescent="0.2">
      <c r="A114" s="89" t="s">
        <v>920</v>
      </c>
      <c r="B114" s="35" t="s">
        <v>213</v>
      </c>
      <c r="C114" s="98">
        <v>0</v>
      </c>
      <c r="D114" s="9" t="str">
        <f t="shared" si="19"/>
        <v>N/A</v>
      </c>
      <c r="E114" s="9">
        <v>0</v>
      </c>
      <c r="F114" s="9" t="str">
        <f t="shared" si="20"/>
        <v>N/A</v>
      </c>
      <c r="G114" s="8">
        <v>0</v>
      </c>
      <c r="H114" s="9" t="str">
        <f t="shared" si="21"/>
        <v>N/A</v>
      </c>
      <c r="I114" s="10" t="s">
        <v>1748</v>
      </c>
      <c r="J114" s="10" t="s">
        <v>1748</v>
      </c>
      <c r="K114" s="9" t="str">
        <f t="shared" si="22"/>
        <v>N/A</v>
      </c>
    </row>
    <row r="115" spans="1:11" x14ac:dyDescent="0.2">
      <c r="A115" s="89" t="s">
        <v>921</v>
      </c>
      <c r="B115" s="35" t="s">
        <v>213</v>
      </c>
      <c r="C115" s="98">
        <v>0</v>
      </c>
      <c r="D115" s="9" t="str">
        <f t="shared" si="19"/>
        <v>N/A</v>
      </c>
      <c r="E115" s="9">
        <v>0</v>
      </c>
      <c r="F115" s="9" t="str">
        <f t="shared" si="20"/>
        <v>N/A</v>
      </c>
      <c r="G115" s="8">
        <v>0</v>
      </c>
      <c r="H115" s="9" t="str">
        <f t="shared" si="21"/>
        <v>N/A</v>
      </c>
      <c r="I115" s="10" t="s">
        <v>1748</v>
      </c>
      <c r="J115" s="10" t="s">
        <v>1748</v>
      </c>
      <c r="K115" s="9" t="str">
        <f t="shared" si="22"/>
        <v>N/A</v>
      </c>
    </row>
    <row r="116" spans="1:11" x14ac:dyDescent="0.2">
      <c r="A116" s="89" t="s">
        <v>922</v>
      </c>
      <c r="B116" s="35" t="s">
        <v>213</v>
      </c>
      <c r="C116" s="98">
        <v>5.1943205910000003</v>
      </c>
      <c r="D116" s="9" t="str">
        <f t="shared" si="19"/>
        <v>N/A</v>
      </c>
      <c r="E116" s="9">
        <v>3.8272206264999999</v>
      </c>
      <c r="F116" s="9" t="str">
        <f t="shared" si="20"/>
        <v>N/A</v>
      </c>
      <c r="G116" s="8">
        <v>6.0156072688000002</v>
      </c>
      <c r="H116" s="9" t="str">
        <f t="shared" si="21"/>
        <v>N/A</v>
      </c>
      <c r="I116" s="10">
        <v>-26.3</v>
      </c>
      <c r="J116" s="10">
        <v>57.18</v>
      </c>
      <c r="K116" s="9" t="str">
        <f t="shared" si="22"/>
        <v>No</v>
      </c>
    </row>
    <row r="117" spans="1:11" x14ac:dyDescent="0.2">
      <c r="A117" s="89" t="s">
        <v>923</v>
      </c>
      <c r="B117" s="35" t="s">
        <v>213</v>
      </c>
      <c r="C117" s="98">
        <v>0</v>
      </c>
      <c r="D117" s="9" t="str">
        <f t="shared" si="19"/>
        <v>N/A</v>
      </c>
      <c r="E117" s="9">
        <v>0</v>
      </c>
      <c r="F117" s="9" t="str">
        <f t="shared" si="20"/>
        <v>N/A</v>
      </c>
      <c r="G117" s="8">
        <v>0</v>
      </c>
      <c r="H117" s="9" t="str">
        <f t="shared" si="21"/>
        <v>N/A</v>
      </c>
      <c r="I117" s="10" t="s">
        <v>1748</v>
      </c>
      <c r="J117" s="10" t="s">
        <v>1748</v>
      </c>
      <c r="K117" s="9" t="str">
        <f t="shared" si="22"/>
        <v>N/A</v>
      </c>
    </row>
    <row r="118" spans="1:11" x14ac:dyDescent="0.2">
      <c r="A118" s="89" t="s">
        <v>924</v>
      </c>
      <c r="B118" s="35" t="s">
        <v>213</v>
      </c>
      <c r="C118" s="98">
        <v>0.68488780090000001</v>
      </c>
      <c r="D118" s="9" t="str">
        <f t="shared" si="19"/>
        <v>N/A</v>
      </c>
      <c r="E118" s="9">
        <v>0.79898701800000005</v>
      </c>
      <c r="F118" s="9" t="str">
        <f t="shared" si="20"/>
        <v>N/A</v>
      </c>
      <c r="G118" s="8">
        <v>0.81871964409999998</v>
      </c>
      <c r="H118" s="9" t="str">
        <f t="shared" si="21"/>
        <v>N/A</v>
      </c>
      <c r="I118" s="10">
        <v>16.66</v>
      </c>
      <c r="J118" s="10">
        <v>2.4700000000000002</v>
      </c>
      <c r="K118" s="9" t="str">
        <f t="shared" si="22"/>
        <v>Yes</v>
      </c>
    </row>
    <row r="119" spans="1:11" x14ac:dyDescent="0.2">
      <c r="A119" s="89" t="s">
        <v>925</v>
      </c>
      <c r="B119" s="35" t="s">
        <v>213</v>
      </c>
      <c r="C119" s="98">
        <v>0</v>
      </c>
      <c r="D119" s="9" t="str">
        <f t="shared" si="19"/>
        <v>N/A</v>
      </c>
      <c r="E119" s="9">
        <v>0</v>
      </c>
      <c r="F119" s="9" t="str">
        <f t="shared" si="20"/>
        <v>N/A</v>
      </c>
      <c r="G119" s="8">
        <v>0</v>
      </c>
      <c r="H119" s="9" t="str">
        <f t="shared" si="21"/>
        <v>N/A</v>
      </c>
      <c r="I119" s="10" t="s">
        <v>1748</v>
      </c>
      <c r="J119" s="10" t="s">
        <v>1748</v>
      </c>
      <c r="K119" s="9" t="str">
        <f t="shared" si="22"/>
        <v>N/A</v>
      </c>
    </row>
    <row r="120" spans="1:11" x14ac:dyDescent="0.2">
      <c r="A120" s="89" t="s">
        <v>926</v>
      </c>
      <c r="B120" s="35" t="s">
        <v>213</v>
      </c>
      <c r="C120" s="98">
        <v>0</v>
      </c>
      <c r="D120" s="9" t="str">
        <f t="shared" si="19"/>
        <v>N/A</v>
      </c>
      <c r="E120" s="9">
        <v>0</v>
      </c>
      <c r="F120" s="9" t="str">
        <f t="shared" si="20"/>
        <v>N/A</v>
      </c>
      <c r="G120" s="8">
        <v>0</v>
      </c>
      <c r="H120" s="9" t="str">
        <f t="shared" si="21"/>
        <v>N/A</v>
      </c>
      <c r="I120" s="10" t="s">
        <v>1748</v>
      </c>
      <c r="J120" s="10" t="s">
        <v>1748</v>
      </c>
      <c r="K120" s="9" t="str">
        <f t="shared" si="22"/>
        <v>N/A</v>
      </c>
    </row>
    <row r="121" spans="1:11" x14ac:dyDescent="0.2">
      <c r="A121" s="89" t="s">
        <v>927</v>
      </c>
      <c r="B121" s="35" t="s">
        <v>213</v>
      </c>
      <c r="C121" s="98">
        <v>0</v>
      </c>
      <c r="D121" s="9" t="str">
        <f t="shared" si="19"/>
        <v>N/A</v>
      </c>
      <c r="E121" s="9">
        <v>0</v>
      </c>
      <c r="F121" s="9" t="str">
        <f t="shared" si="20"/>
        <v>N/A</v>
      </c>
      <c r="G121" s="8">
        <v>0</v>
      </c>
      <c r="H121" s="9" t="str">
        <f t="shared" si="21"/>
        <v>N/A</v>
      </c>
      <c r="I121" s="10" t="s">
        <v>1748</v>
      </c>
      <c r="J121" s="10" t="s">
        <v>1748</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1748</v>
      </c>
      <c r="J122" s="10" t="s">
        <v>1748</v>
      </c>
      <c r="K122" s="9" t="str">
        <f t="shared" si="22"/>
        <v>N/A</v>
      </c>
    </row>
    <row r="123" spans="1:11" x14ac:dyDescent="0.2">
      <c r="A123" s="89" t="s">
        <v>929</v>
      </c>
      <c r="B123" s="35" t="s">
        <v>213</v>
      </c>
      <c r="C123" s="98">
        <v>0</v>
      </c>
      <c r="D123" s="9" t="str">
        <f t="shared" si="19"/>
        <v>N/A</v>
      </c>
      <c r="E123" s="9">
        <v>0</v>
      </c>
      <c r="F123" s="9" t="str">
        <f t="shared" si="20"/>
        <v>N/A</v>
      </c>
      <c r="G123" s="8">
        <v>0</v>
      </c>
      <c r="H123" s="9" t="str">
        <f t="shared" si="21"/>
        <v>N/A</v>
      </c>
      <c r="I123" s="10" t="s">
        <v>1748</v>
      </c>
      <c r="J123" s="10" t="s">
        <v>1748</v>
      </c>
      <c r="K123" s="9" t="str">
        <f t="shared" si="22"/>
        <v>N/A</v>
      </c>
    </row>
    <row r="124" spans="1:11" x14ac:dyDescent="0.2">
      <c r="A124" s="89" t="s">
        <v>930</v>
      </c>
      <c r="B124" s="35" t="s">
        <v>213</v>
      </c>
      <c r="C124" s="98">
        <v>0</v>
      </c>
      <c r="D124" s="9" t="str">
        <f t="shared" si="19"/>
        <v>N/A</v>
      </c>
      <c r="E124" s="9">
        <v>0</v>
      </c>
      <c r="F124" s="9" t="str">
        <f t="shared" si="20"/>
        <v>N/A</v>
      </c>
      <c r="G124" s="8">
        <v>0</v>
      </c>
      <c r="H124" s="9" t="str">
        <f t="shared" si="21"/>
        <v>N/A</v>
      </c>
      <c r="I124" s="10" t="s">
        <v>1748</v>
      </c>
      <c r="J124" s="10" t="s">
        <v>1748</v>
      </c>
      <c r="K124" s="9" t="str">
        <f t="shared" si="22"/>
        <v>N/A</v>
      </c>
    </row>
    <row r="125" spans="1:11" x14ac:dyDescent="0.2">
      <c r="A125" s="89" t="s">
        <v>931</v>
      </c>
      <c r="B125" s="35" t="s">
        <v>213</v>
      </c>
      <c r="C125" s="98">
        <v>0</v>
      </c>
      <c r="D125" s="9" t="str">
        <f t="shared" si="19"/>
        <v>N/A</v>
      </c>
      <c r="E125" s="9">
        <v>0</v>
      </c>
      <c r="F125" s="9" t="str">
        <f t="shared" si="20"/>
        <v>N/A</v>
      </c>
      <c r="G125" s="8">
        <v>0</v>
      </c>
      <c r="H125" s="9" t="str">
        <f t="shared" si="21"/>
        <v>N/A</v>
      </c>
      <c r="I125" s="10" t="s">
        <v>1748</v>
      </c>
      <c r="J125" s="10" t="s">
        <v>1748</v>
      </c>
      <c r="K125" s="9" t="str">
        <f t="shared" si="22"/>
        <v>N/A</v>
      </c>
    </row>
    <row r="126" spans="1:11" x14ac:dyDescent="0.2">
      <c r="A126" s="89" t="s">
        <v>932</v>
      </c>
      <c r="B126" s="35" t="s">
        <v>213</v>
      </c>
      <c r="C126" s="98">
        <v>0</v>
      </c>
      <c r="D126" s="9" t="str">
        <f t="shared" si="19"/>
        <v>N/A</v>
      </c>
      <c r="E126" s="9">
        <v>0</v>
      </c>
      <c r="F126" s="9" t="str">
        <f t="shared" si="20"/>
        <v>N/A</v>
      </c>
      <c r="G126" s="8">
        <v>0</v>
      </c>
      <c r="H126" s="9" t="str">
        <f t="shared" si="21"/>
        <v>N/A</v>
      </c>
      <c r="I126" s="10" t="s">
        <v>1748</v>
      </c>
      <c r="J126" s="10" t="s">
        <v>1748</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1748</v>
      </c>
      <c r="J127" s="10" t="s">
        <v>1748</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1748</v>
      </c>
      <c r="J128" s="10" t="s">
        <v>1748</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1748</v>
      </c>
      <c r="J129" s="10" t="s">
        <v>1748</v>
      </c>
      <c r="K129" s="9" t="str">
        <f t="shared" si="22"/>
        <v>N/A</v>
      </c>
    </row>
    <row r="130" spans="1:11" x14ac:dyDescent="0.2">
      <c r="A130" s="89" t="s">
        <v>936</v>
      </c>
      <c r="B130" s="35" t="s">
        <v>213</v>
      </c>
      <c r="C130" s="98">
        <v>0</v>
      </c>
      <c r="D130" s="9" t="str">
        <f t="shared" si="19"/>
        <v>N/A</v>
      </c>
      <c r="E130" s="9">
        <v>0</v>
      </c>
      <c r="F130" s="9" t="str">
        <f t="shared" si="20"/>
        <v>N/A</v>
      </c>
      <c r="G130" s="8">
        <v>0</v>
      </c>
      <c r="H130" s="9" t="str">
        <f t="shared" si="21"/>
        <v>N/A</v>
      </c>
      <c r="I130" s="10" t="s">
        <v>1748</v>
      </c>
      <c r="J130" s="10" t="s">
        <v>1748</v>
      </c>
      <c r="K130" s="9" t="str">
        <f t="shared" si="22"/>
        <v>N/A</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435611</v>
      </c>
      <c r="D6" s="9" t="str">
        <f>IF($B6="N/A","N/A",IF(C6&gt;15,"No",IF(C6&lt;-15,"No","Yes")))</f>
        <v>N/A</v>
      </c>
      <c r="E6" s="36">
        <v>452165</v>
      </c>
      <c r="F6" s="9" t="str">
        <f>IF($B6="N/A","N/A",IF(E6&gt;15,"No",IF(E6&lt;-15,"No","Yes")))</f>
        <v>N/A</v>
      </c>
      <c r="G6" s="36">
        <v>579353</v>
      </c>
      <c r="H6" s="9" t="str">
        <f>IF($B6="N/A","N/A",IF(G6&gt;15,"No",IF(G6&lt;-15,"No","Yes")))</f>
        <v>N/A</v>
      </c>
      <c r="I6" s="10">
        <v>3.8</v>
      </c>
      <c r="J6" s="10">
        <v>28.13</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91">
        <v>237.65038532</v>
      </c>
      <c r="D9" s="9" t="str">
        <f t="shared" ref="D9:D17" si="1">IF($B9="N/A","N/A",IF(C9&gt;15,"No",IF(C9&lt;-15,"No","Yes")))</f>
        <v>N/A</v>
      </c>
      <c r="E9" s="37">
        <v>281.35681443999999</v>
      </c>
      <c r="F9" s="9" t="str">
        <f>IF($B9="N/A","N/A",IF(E9&gt;15,"No",IF(E9&lt;-15,"No","Yes")))</f>
        <v>N/A</v>
      </c>
      <c r="G9" s="37">
        <v>239.42378481</v>
      </c>
      <c r="H9" s="9" t="str">
        <f>IF($B9="N/A","N/A",IF(G9&gt;15,"No",IF(G9&lt;-15,"No","Yes")))</f>
        <v>N/A</v>
      </c>
      <c r="I9" s="10">
        <v>18.39</v>
      </c>
      <c r="J9" s="10">
        <v>-14.9</v>
      </c>
      <c r="K9" s="9" t="str">
        <f t="shared" si="0"/>
        <v>Yes</v>
      </c>
    </row>
    <row r="10" spans="1:11" x14ac:dyDescent="0.2">
      <c r="A10" s="89" t="s">
        <v>16</v>
      </c>
      <c r="B10" s="35" t="s">
        <v>213</v>
      </c>
      <c r="C10" s="88">
        <v>35.183454963000003</v>
      </c>
      <c r="D10" s="9" t="str">
        <f t="shared" si="1"/>
        <v>N/A</v>
      </c>
      <c r="E10" s="8">
        <v>38.928046178000002</v>
      </c>
      <c r="F10" s="9" t="str">
        <f>IF($B10="N/A","N/A",IF(E10&gt;15,"No",IF(E10&lt;-15,"No","Yes")))</f>
        <v>N/A</v>
      </c>
      <c r="G10" s="8">
        <v>31.801509615000001</v>
      </c>
      <c r="H10" s="9" t="str">
        <f>IF($B10="N/A","N/A",IF(G10&gt;15,"No",IF(G10&lt;-15,"No","Yes")))</f>
        <v>N/A</v>
      </c>
      <c r="I10" s="10">
        <v>10.64</v>
      </c>
      <c r="J10" s="10">
        <v>-18.3</v>
      </c>
      <c r="K10" s="9" t="str">
        <f t="shared" si="0"/>
        <v>Yes</v>
      </c>
    </row>
    <row r="11" spans="1:11" x14ac:dyDescent="0.2">
      <c r="A11" s="89" t="s">
        <v>36</v>
      </c>
      <c r="B11" s="35" t="s">
        <v>213</v>
      </c>
      <c r="C11" s="88">
        <v>49.524576883999998</v>
      </c>
      <c r="D11" s="9" t="str">
        <f t="shared" si="1"/>
        <v>N/A</v>
      </c>
      <c r="E11" s="8">
        <v>53.463145650999998</v>
      </c>
      <c r="F11" s="9" t="str">
        <f>IF($B11="N/A","N/A",IF(E11&gt;15,"No",IF(E11&lt;-15,"No","Yes")))</f>
        <v>N/A</v>
      </c>
      <c r="G11" s="8">
        <v>52.731875801000001</v>
      </c>
      <c r="H11" s="9" t="str">
        <f>IF($B11="N/A","N/A",IF(G11&gt;15,"No",IF(G11&lt;-15,"No","Yes")))</f>
        <v>N/A</v>
      </c>
      <c r="I11" s="10">
        <v>7.9530000000000003</v>
      </c>
      <c r="J11" s="10">
        <v>-1.37</v>
      </c>
      <c r="K11" s="9" t="str">
        <f t="shared" si="0"/>
        <v>Yes</v>
      </c>
    </row>
    <row r="12" spans="1:11" x14ac:dyDescent="0.2">
      <c r="A12" s="89" t="s">
        <v>37</v>
      </c>
      <c r="B12" s="35" t="s">
        <v>213</v>
      </c>
      <c r="C12" s="88">
        <v>36.649214659999998</v>
      </c>
      <c r="D12" s="9" t="str">
        <f t="shared" si="1"/>
        <v>N/A</v>
      </c>
      <c r="E12" s="8">
        <v>36.190476189999998</v>
      </c>
      <c r="F12" s="9" t="str">
        <f>IF($B12="N/A","N/A",IF(E12&gt;15,"No",IF(E12&lt;-15,"No","Yes")))</f>
        <v>N/A</v>
      </c>
      <c r="G12" s="8">
        <v>26.439790576</v>
      </c>
      <c r="H12" s="9" t="str">
        <f>IF($B12="N/A","N/A",IF(G12&gt;15,"No",IF(G12&lt;-15,"No","Yes")))</f>
        <v>N/A</v>
      </c>
      <c r="I12" s="10">
        <v>-1.25</v>
      </c>
      <c r="J12" s="10">
        <v>-26.9</v>
      </c>
      <c r="K12" s="9" t="str">
        <f t="shared" si="0"/>
        <v>Yes</v>
      </c>
    </row>
    <row r="13" spans="1:11" x14ac:dyDescent="0.2">
      <c r="A13" s="89" t="s">
        <v>38</v>
      </c>
      <c r="B13" s="35" t="s">
        <v>213</v>
      </c>
      <c r="C13" s="88">
        <v>18.999085901000001</v>
      </c>
      <c r="D13" s="9" t="str">
        <f t="shared" si="1"/>
        <v>N/A</v>
      </c>
      <c r="E13" s="8">
        <v>23.587959805000001</v>
      </c>
      <c r="F13" s="9" t="str">
        <f>IF($B13="N/A","N/A",IF(E13&gt;15,"No",IF(E13&lt;-15,"No","Yes")))</f>
        <v>N/A</v>
      </c>
      <c r="G13" s="8">
        <v>18.441968231000001</v>
      </c>
      <c r="H13" s="9" t="str">
        <f>IF($B13="N/A","N/A",IF(G13&gt;15,"No",IF(G13&lt;-15,"No","Yes")))</f>
        <v>N/A</v>
      </c>
      <c r="I13" s="10">
        <v>24.15</v>
      </c>
      <c r="J13" s="10">
        <v>-21.8</v>
      </c>
      <c r="K13" s="9" t="str">
        <f t="shared" si="0"/>
        <v>Yes</v>
      </c>
    </row>
    <row r="14" spans="1:11" x14ac:dyDescent="0.2">
      <c r="A14" s="89" t="s">
        <v>676</v>
      </c>
      <c r="B14" s="35" t="s">
        <v>213</v>
      </c>
      <c r="C14" s="88">
        <v>17.409799110000002</v>
      </c>
      <c r="D14" s="9" t="str">
        <f t="shared" si="1"/>
        <v>N/A</v>
      </c>
      <c r="E14" s="8">
        <v>17.095971602999999</v>
      </c>
      <c r="F14" s="9" t="str">
        <f t="shared" ref="F14:F33" si="2">IF($B14="N/A","N/A",IF(E14&gt;15,"No",IF(E14&lt;-15,"No","Yes")))</f>
        <v>N/A</v>
      </c>
      <c r="G14" s="8">
        <v>19.188188060000002</v>
      </c>
      <c r="H14" s="9" t="str">
        <f t="shared" ref="H14:H33" si="3">IF($B14="N/A","N/A",IF(G14&gt;15,"No",IF(G14&lt;-15,"No","Yes")))</f>
        <v>N/A</v>
      </c>
      <c r="I14" s="10">
        <v>-1.8</v>
      </c>
      <c r="J14" s="10">
        <v>12.24</v>
      </c>
      <c r="K14" s="9" t="str">
        <f t="shared" ref="K14:K30" si="4">IF(J14="Div by 0", "N/A", IF(J14="N/A","N/A", IF(J14&gt;30, "No", IF(J14&lt;-30, "No", "Yes"))))</f>
        <v>Yes</v>
      </c>
    </row>
    <row r="15" spans="1:11" x14ac:dyDescent="0.2">
      <c r="A15" s="89" t="s">
        <v>677</v>
      </c>
      <c r="B15" s="35" t="s">
        <v>213</v>
      </c>
      <c r="C15" s="88">
        <v>2.8300479097000002</v>
      </c>
      <c r="D15" s="9" t="str">
        <f t="shared" si="1"/>
        <v>N/A</v>
      </c>
      <c r="E15" s="8">
        <v>2.7142746564000002</v>
      </c>
      <c r="F15" s="9" t="str">
        <f t="shared" si="2"/>
        <v>N/A</v>
      </c>
      <c r="G15" s="8">
        <v>2.8673711391999999</v>
      </c>
      <c r="H15" s="9" t="str">
        <f t="shared" si="3"/>
        <v>N/A</v>
      </c>
      <c r="I15" s="10">
        <v>-4.09</v>
      </c>
      <c r="J15" s="10">
        <v>5.64</v>
      </c>
      <c r="K15" s="9" t="str">
        <f t="shared" si="4"/>
        <v>Yes</v>
      </c>
    </row>
    <row r="16" spans="1:11" x14ac:dyDescent="0.2">
      <c r="A16" s="89" t="s">
        <v>381</v>
      </c>
      <c r="B16" s="35" t="s">
        <v>213</v>
      </c>
      <c r="C16" s="88">
        <v>52.993840835</v>
      </c>
      <c r="D16" s="9" t="str">
        <f t="shared" si="1"/>
        <v>N/A</v>
      </c>
      <c r="E16" s="8">
        <v>51.337454248</v>
      </c>
      <c r="F16" s="9" t="str">
        <f t="shared" si="2"/>
        <v>N/A</v>
      </c>
      <c r="G16" s="8">
        <v>38.930276552999999</v>
      </c>
      <c r="H16" s="9" t="str">
        <f t="shared" si="3"/>
        <v>N/A</v>
      </c>
      <c r="I16" s="10">
        <v>-3.13</v>
      </c>
      <c r="J16" s="10">
        <v>-24.2</v>
      </c>
      <c r="K16" s="9" t="str">
        <f t="shared" si="4"/>
        <v>Yes</v>
      </c>
    </row>
    <row r="17" spans="1:11" x14ac:dyDescent="0.2">
      <c r="A17" s="89" t="s">
        <v>382</v>
      </c>
      <c r="B17" s="35" t="s">
        <v>213</v>
      </c>
      <c r="C17" s="88">
        <v>0.41734483290000002</v>
      </c>
      <c r="D17" s="9" t="str">
        <f t="shared" si="1"/>
        <v>N/A</v>
      </c>
      <c r="E17" s="8">
        <v>0.56262647480000005</v>
      </c>
      <c r="F17" s="9" t="str">
        <f t="shared" si="2"/>
        <v>N/A</v>
      </c>
      <c r="G17" s="8">
        <v>0.9243181104</v>
      </c>
      <c r="H17" s="9" t="str">
        <f t="shared" si="3"/>
        <v>N/A</v>
      </c>
      <c r="I17" s="10">
        <v>34.81</v>
      </c>
      <c r="J17" s="10">
        <v>64.290000000000006</v>
      </c>
      <c r="K17" s="9" t="str">
        <f t="shared" si="4"/>
        <v>No</v>
      </c>
    </row>
    <row r="18" spans="1:11" x14ac:dyDescent="0.2">
      <c r="A18" s="89" t="s">
        <v>383</v>
      </c>
      <c r="B18" s="35" t="s">
        <v>213</v>
      </c>
      <c r="C18" s="88">
        <v>4.3846459300000001E-2</v>
      </c>
      <c r="D18" s="9" t="str">
        <f t="shared" ref="D18:D33" si="5">IF($B18="N/A","N/A",IF(C18&gt;15,"No",IF(C18&lt;-15,"No","Yes")))</f>
        <v>N/A</v>
      </c>
      <c r="E18" s="8">
        <v>2.3221611600000001E-2</v>
      </c>
      <c r="F18" s="9" t="str">
        <f t="shared" si="2"/>
        <v>N/A</v>
      </c>
      <c r="G18" s="8">
        <v>0.13187283590000001</v>
      </c>
      <c r="H18" s="9" t="str">
        <f t="shared" si="3"/>
        <v>N/A</v>
      </c>
      <c r="I18" s="10">
        <v>-47</v>
      </c>
      <c r="J18" s="10">
        <v>467.9</v>
      </c>
      <c r="K18" s="9" t="str">
        <f t="shared" si="4"/>
        <v>No</v>
      </c>
    </row>
    <row r="19" spans="1:11" x14ac:dyDescent="0.2">
      <c r="A19" s="89" t="s">
        <v>384</v>
      </c>
      <c r="B19" s="35" t="s">
        <v>213</v>
      </c>
      <c r="C19" s="88">
        <v>12.599773651</v>
      </c>
      <c r="D19" s="9" t="str">
        <f t="shared" si="5"/>
        <v>N/A</v>
      </c>
      <c r="E19" s="8">
        <v>16.550595468000001</v>
      </c>
      <c r="F19" s="9" t="str">
        <f t="shared" si="2"/>
        <v>N/A</v>
      </c>
      <c r="G19" s="8">
        <v>18.132169722</v>
      </c>
      <c r="H19" s="9" t="str">
        <f t="shared" si="3"/>
        <v>N/A</v>
      </c>
      <c r="I19" s="10">
        <v>31.36</v>
      </c>
      <c r="J19" s="10">
        <v>9.5559999999999992</v>
      </c>
      <c r="K19" s="9" t="str">
        <f t="shared" si="4"/>
        <v>Yes</v>
      </c>
    </row>
    <row r="20" spans="1:11" x14ac:dyDescent="0.2">
      <c r="A20" s="89" t="s">
        <v>386</v>
      </c>
      <c r="B20" s="35" t="s">
        <v>213</v>
      </c>
      <c r="C20" s="88">
        <v>0.1721719608</v>
      </c>
      <c r="D20" s="9" t="str">
        <f t="shared" si="5"/>
        <v>N/A</v>
      </c>
      <c r="E20" s="8">
        <v>5.5510709599999999E-2</v>
      </c>
      <c r="F20" s="9" t="str">
        <f t="shared" si="2"/>
        <v>N/A</v>
      </c>
      <c r="G20" s="8">
        <v>0.1831375378</v>
      </c>
      <c r="H20" s="9" t="str">
        <f t="shared" si="3"/>
        <v>N/A</v>
      </c>
      <c r="I20" s="10">
        <v>-67.8</v>
      </c>
      <c r="J20" s="10">
        <v>229.9</v>
      </c>
      <c r="K20" s="9" t="str">
        <f t="shared" si="4"/>
        <v>No</v>
      </c>
    </row>
    <row r="21" spans="1:11" x14ac:dyDescent="0.2">
      <c r="A21" s="89" t="s">
        <v>387</v>
      </c>
      <c r="B21" s="35" t="s">
        <v>213</v>
      </c>
      <c r="C21" s="88">
        <v>9.1657465031999994</v>
      </c>
      <c r="D21" s="9" t="str">
        <f t="shared" si="5"/>
        <v>N/A</v>
      </c>
      <c r="E21" s="8">
        <v>6.6761027501000001</v>
      </c>
      <c r="F21" s="9" t="str">
        <f t="shared" si="2"/>
        <v>N/A</v>
      </c>
      <c r="G21" s="8">
        <v>7.2248708025999999</v>
      </c>
      <c r="H21" s="9" t="str">
        <f t="shared" si="3"/>
        <v>N/A</v>
      </c>
      <c r="I21" s="10">
        <v>-27.2</v>
      </c>
      <c r="J21" s="10">
        <v>8.2200000000000006</v>
      </c>
      <c r="K21" s="9" t="str">
        <f t="shared" si="4"/>
        <v>Yes</v>
      </c>
    </row>
    <row r="22" spans="1:11" x14ac:dyDescent="0.2">
      <c r="A22" s="89" t="s">
        <v>388</v>
      </c>
      <c r="B22" s="35" t="s">
        <v>213</v>
      </c>
      <c r="C22" s="88">
        <v>3.9700558525999998</v>
      </c>
      <c r="D22" s="9" t="str">
        <f t="shared" si="5"/>
        <v>N/A</v>
      </c>
      <c r="E22" s="8">
        <v>4.6374664116000002</v>
      </c>
      <c r="F22" s="9" t="str">
        <f t="shared" si="2"/>
        <v>N/A</v>
      </c>
      <c r="G22" s="8">
        <v>11.822296175</v>
      </c>
      <c r="H22" s="9" t="str">
        <f t="shared" si="3"/>
        <v>N/A</v>
      </c>
      <c r="I22" s="10">
        <v>16.809999999999999</v>
      </c>
      <c r="J22" s="10">
        <v>154.9</v>
      </c>
      <c r="K22" s="9" t="str">
        <f t="shared" si="4"/>
        <v>No</v>
      </c>
    </row>
    <row r="23" spans="1:11" x14ac:dyDescent="0.2">
      <c r="A23" s="89" t="s">
        <v>391</v>
      </c>
      <c r="B23" s="35" t="s">
        <v>213</v>
      </c>
      <c r="C23" s="88">
        <v>0</v>
      </c>
      <c r="D23" s="9" t="str">
        <f t="shared" si="5"/>
        <v>N/A</v>
      </c>
      <c r="E23" s="8">
        <v>0</v>
      </c>
      <c r="F23" s="9" t="str">
        <f t="shared" si="2"/>
        <v>N/A</v>
      </c>
      <c r="G23" s="8">
        <v>0</v>
      </c>
      <c r="H23" s="9" t="str">
        <f t="shared" si="3"/>
        <v>N/A</v>
      </c>
      <c r="I23" s="10" t="s">
        <v>1748</v>
      </c>
      <c r="J23" s="10" t="s">
        <v>1748</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1748</v>
      </c>
      <c r="J24" s="10" t="s">
        <v>1748</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1748</v>
      </c>
      <c r="J25" s="10" t="s">
        <v>1748</v>
      </c>
      <c r="K25" s="9" t="str">
        <f t="shared" si="4"/>
        <v>N/A</v>
      </c>
    </row>
    <row r="26" spans="1:11" x14ac:dyDescent="0.2">
      <c r="A26" s="89" t="s">
        <v>394</v>
      </c>
      <c r="B26" s="35" t="s">
        <v>213</v>
      </c>
      <c r="C26" s="88">
        <v>0</v>
      </c>
      <c r="D26" s="9" t="str">
        <f t="shared" si="5"/>
        <v>N/A</v>
      </c>
      <c r="E26" s="8">
        <v>0</v>
      </c>
      <c r="F26" s="9" t="str">
        <f t="shared" si="2"/>
        <v>N/A</v>
      </c>
      <c r="G26" s="8">
        <v>0</v>
      </c>
      <c r="H26" s="9" t="str">
        <f t="shared" si="3"/>
        <v>N/A</v>
      </c>
      <c r="I26" s="10" t="s">
        <v>1748</v>
      </c>
      <c r="J26" s="10" t="s">
        <v>1748</v>
      </c>
      <c r="K26" s="9" t="str">
        <f t="shared" si="4"/>
        <v>N/A</v>
      </c>
    </row>
    <row r="27" spans="1:11" x14ac:dyDescent="0.2">
      <c r="A27" s="89" t="s">
        <v>395</v>
      </c>
      <c r="B27" s="35" t="s">
        <v>213</v>
      </c>
      <c r="C27" s="88">
        <v>0</v>
      </c>
      <c r="D27" s="9" t="str">
        <f t="shared" si="5"/>
        <v>N/A</v>
      </c>
      <c r="E27" s="8">
        <v>0</v>
      </c>
      <c r="F27" s="9" t="str">
        <f t="shared" si="2"/>
        <v>N/A</v>
      </c>
      <c r="G27" s="8">
        <v>0</v>
      </c>
      <c r="H27" s="9" t="str">
        <f t="shared" si="3"/>
        <v>N/A</v>
      </c>
      <c r="I27" s="10" t="s">
        <v>1748</v>
      </c>
      <c r="J27" s="10" t="s">
        <v>1748</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1748</v>
      </c>
      <c r="J28" s="10" t="s">
        <v>1748</v>
      </c>
      <c r="K28" s="9" t="str">
        <f t="shared" si="4"/>
        <v>N/A</v>
      </c>
    </row>
    <row r="29" spans="1:11" x14ac:dyDescent="0.2">
      <c r="A29" s="89" t="s">
        <v>401</v>
      </c>
      <c r="B29" s="35" t="s">
        <v>213</v>
      </c>
      <c r="C29" s="88">
        <v>0.22772611340000001</v>
      </c>
      <c r="D29" s="9" t="str">
        <f t="shared" si="5"/>
        <v>N/A</v>
      </c>
      <c r="E29" s="8">
        <v>0.23155264119999999</v>
      </c>
      <c r="F29" s="9" t="str">
        <f t="shared" si="2"/>
        <v>N/A</v>
      </c>
      <c r="G29" s="8">
        <v>0.2181770479</v>
      </c>
      <c r="H29" s="9" t="str">
        <f t="shared" si="3"/>
        <v>N/A</v>
      </c>
      <c r="I29" s="10">
        <v>1.68</v>
      </c>
      <c r="J29" s="10">
        <v>-5.78</v>
      </c>
      <c r="K29" s="9" t="str">
        <f t="shared" si="4"/>
        <v>Yes</v>
      </c>
    </row>
    <row r="30" spans="1:11" x14ac:dyDescent="0.2">
      <c r="A30" s="89" t="s">
        <v>402</v>
      </c>
      <c r="B30" s="35" t="s">
        <v>213</v>
      </c>
      <c r="C30" s="88">
        <v>0</v>
      </c>
      <c r="D30" s="9" t="str">
        <f t="shared" si="5"/>
        <v>N/A</v>
      </c>
      <c r="E30" s="8">
        <v>0</v>
      </c>
      <c r="F30" s="9" t="str">
        <f t="shared" si="2"/>
        <v>N/A</v>
      </c>
      <c r="G30" s="8">
        <v>7.0769454000000004E-3</v>
      </c>
      <c r="H30" s="9" t="str">
        <f t="shared" si="3"/>
        <v>N/A</v>
      </c>
      <c r="I30" s="10" t="s">
        <v>1748</v>
      </c>
      <c r="J30" s="10" t="s">
        <v>1748</v>
      </c>
      <c r="K30" s="9" t="str">
        <f t="shared" si="4"/>
        <v>N/A</v>
      </c>
    </row>
    <row r="31" spans="1:11" x14ac:dyDescent="0.2">
      <c r="A31" s="89" t="s">
        <v>32</v>
      </c>
      <c r="B31" s="35" t="s">
        <v>213</v>
      </c>
      <c r="C31" s="88">
        <v>99.970156860000003</v>
      </c>
      <c r="D31" s="9" t="str">
        <f t="shared" si="5"/>
        <v>N/A</v>
      </c>
      <c r="E31" s="8">
        <v>99.970364799999999</v>
      </c>
      <c r="F31" s="9" t="str">
        <f t="shared" si="2"/>
        <v>N/A</v>
      </c>
      <c r="G31" s="8">
        <v>99.988435374999995</v>
      </c>
      <c r="H31" s="9" t="str">
        <f t="shared" si="3"/>
        <v>N/A</v>
      </c>
      <c r="I31" s="10">
        <v>2.0000000000000001E-4</v>
      </c>
      <c r="J31" s="10">
        <v>1.8100000000000002E-2</v>
      </c>
      <c r="K31" s="9" t="str">
        <f t="shared" ref="K31:K43" si="6">IF(J31="Div by 0", "N/A", IF(J31="N/A","N/A", IF(J31&gt;30, "No", IF(J31&lt;-30, "No", "Yes"))))</f>
        <v>Yes</v>
      </c>
    </row>
    <row r="32" spans="1:11" x14ac:dyDescent="0.2">
      <c r="A32" s="89" t="s">
        <v>39</v>
      </c>
      <c r="B32" s="35" t="s">
        <v>267</v>
      </c>
      <c r="C32" s="88">
        <v>99.981199595000007</v>
      </c>
      <c r="D32" s="9" t="str">
        <f>IF($B32="N/A","N/A",IF(C32&gt;100,"No",IF(C32&lt;85,"No","Yes")))</f>
        <v>Yes</v>
      </c>
      <c r="E32" s="8">
        <v>99.979165064</v>
      </c>
      <c r="F32" s="9" t="str">
        <f>IF($B32="N/A","N/A",IF(E32&gt;100,"No",IF(E32&lt;85,"No","Yes")))</f>
        <v>Yes</v>
      </c>
      <c r="G32" s="8">
        <v>99.992691382999993</v>
      </c>
      <c r="H32" s="9" t="str">
        <f>IF($B32="N/A","N/A",IF(G32&gt;100,"No",IF(G32&lt;85,"No","Yes")))</f>
        <v>Yes</v>
      </c>
      <c r="I32" s="10">
        <v>-2E-3</v>
      </c>
      <c r="J32" s="10">
        <v>1.35E-2</v>
      </c>
      <c r="K32" s="9" t="str">
        <f t="shared" si="6"/>
        <v>Yes</v>
      </c>
    </row>
    <row r="33" spans="1:11" x14ac:dyDescent="0.2">
      <c r="A33" s="89" t="s">
        <v>910</v>
      </c>
      <c r="B33" s="35" t="s">
        <v>213</v>
      </c>
      <c r="C33" s="88">
        <v>73.249119938999996</v>
      </c>
      <c r="D33" s="9" t="str">
        <f t="shared" si="5"/>
        <v>N/A</v>
      </c>
      <c r="E33" s="8">
        <v>74.610590866999999</v>
      </c>
      <c r="F33" s="9" t="str">
        <f t="shared" si="2"/>
        <v>N/A</v>
      </c>
      <c r="G33" s="8">
        <v>65.687587824000005</v>
      </c>
      <c r="H33" s="9" t="str">
        <f t="shared" si="3"/>
        <v>N/A</v>
      </c>
      <c r="I33" s="10">
        <v>1.859</v>
      </c>
      <c r="J33" s="10">
        <v>-12</v>
      </c>
      <c r="K33" s="9" t="str">
        <f t="shared" si="6"/>
        <v>Yes</v>
      </c>
    </row>
    <row r="34" spans="1:11" x14ac:dyDescent="0.2">
      <c r="A34" s="89" t="s">
        <v>851</v>
      </c>
      <c r="B34" s="35" t="s">
        <v>268</v>
      </c>
      <c r="C34" s="88">
        <v>2.8561521627999999</v>
      </c>
      <c r="D34" s="9" t="str">
        <f>IF($B34="N/A","N/A",IF(C34&gt;25,"No",IF(C34&lt;5,"No","Yes")))</f>
        <v>No</v>
      </c>
      <c r="E34" s="8">
        <v>1.7381551264999999</v>
      </c>
      <c r="F34" s="9" t="str">
        <f>IF($B34="N/A","N/A",IF(E34&gt;25,"No",IF(E34&lt;5,"No","Yes")))</f>
        <v>No</v>
      </c>
      <c r="G34" s="8">
        <v>2.8566200461000002</v>
      </c>
      <c r="H34" s="9" t="str">
        <f>IF($B34="N/A","N/A",IF(G34&gt;25,"No",IF(G34&lt;5,"No","Yes")))</f>
        <v>No</v>
      </c>
      <c r="I34" s="10">
        <v>-39.1</v>
      </c>
      <c r="J34" s="10">
        <v>64.349999999999994</v>
      </c>
      <c r="K34" s="9" t="str">
        <f t="shared" si="6"/>
        <v>No</v>
      </c>
    </row>
    <row r="35" spans="1:11" x14ac:dyDescent="0.2">
      <c r="A35" s="89" t="s">
        <v>852</v>
      </c>
      <c r="B35" s="35" t="s">
        <v>269</v>
      </c>
      <c r="C35" s="88">
        <v>59.145175105</v>
      </c>
      <c r="D35" s="9" t="str">
        <f>IF($B35="N/A","N/A",IF(C35&gt;70,"No",IF(C35&lt;40,"No","Yes")))</f>
        <v>Yes</v>
      </c>
      <c r="E35" s="8">
        <v>32.794874688</v>
      </c>
      <c r="F35" s="9" t="str">
        <f>IF($B35="N/A","N/A",IF(E35&gt;70,"No",IF(E35&lt;40,"No","Yes")))</f>
        <v>No</v>
      </c>
      <c r="G35" s="8">
        <v>62.038095171999998</v>
      </c>
      <c r="H35" s="9" t="str">
        <f>IF($B35="N/A","N/A",IF(G35&gt;70,"No",IF(G35&lt;40,"No","Yes")))</f>
        <v>Yes</v>
      </c>
      <c r="I35" s="10">
        <v>-44.6</v>
      </c>
      <c r="J35" s="10">
        <v>89.17</v>
      </c>
      <c r="K35" s="9" t="str">
        <f t="shared" si="6"/>
        <v>No</v>
      </c>
    </row>
    <row r="36" spans="1:11" x14ac:dyDescent="0.2">
      <c r="A36" s="89" t="s">
        <v>853</v>
      </c>
      <c r="B36" s="35" t="s">
        <v>270</v>
      </c>
      <c r="C36" s="88">
        <v>37.998672732000003</v>
      </c>
      <c r="D36" s="9" t="str">
        <f>IF($B36="N/A","N/A",IF(C36&gt;55,"No",IF(C36&lt;20,"No","Yes")))</f>
        <v>Yes</v>
      </c>
      <c r="E36" s="8">
        <v>20.696589393</v>
      </c>
      <c r="F36" s="9" t="str">
        <f>IF($B36="N/A","N/A",IF(E36&gt;55,"No",IF(E36&lt;20,"No","Yes")))</f>
        <v>Yes</v>
      </c>
      <c r="G36" s="8">
        <v>35.105284781999998</v>
      </c>
      <c r="H36" s="9" t="str">
        <f>IF($B36="N/A","N/A",IF(G36&gt;55,"No",IF(G36&lt;20,"No","Yes")))</f>
        <v>Yes</v>
      </c>
      <c r="I36" s="10">
        <v>-45.5</v>
      </c>
      <c r="J36" s="10">
        <v>69.62</v>
      </c>
      <c r="K36" s="9" t="str">
        <f t="shared" si="6"/>
        <v>No</v>
      </c>
    </row>
    <row r="37" spans="1:11" x14ac:dyDescent="0.2">
      <c r="A37" s="89" t="s">
        <v>163</v>
      </c>
      <c r="B37" s="35" t="s">
        <v>246</v>
      </c>
      <c r="C37" s="88">
        <v>35.023449821</v>
      </c>
      <c r="D37" s="9" t="str">
        <f>IF($B37="N/A","N/A",IF(C37&gt;95,"Yes","No"))</f>
        <v>No</v>
      </c>
      <c r="E37" s="8">
        <v>39.332323377999998</v>
      </c>
      <c r="F37" s="9" t="str">
        <f>IF($B37="N/A","N/A",IF(E37&gt;95,"Yes","No"))</f>
        <v>No</v>
      </c>
      <c r="G37" s="8">
        <v>48.369301616999998</v>
      </c>
      <c r="H37" s="9" t="str">
        <f>IF($B37="N/A","N/A",IF(G37&gt;95,"Yes","No"))</f>
        <v>No</v>
      </c>
      <c r="I37" s="10">
        <v>12.3</v>
      </c>
      <c r="J37" s="10">
        <v>22.98</v>
      </c>
      <c r="K37" s="9" t="str">
        <f t="shared" si="6"/>
        <v>Yes</v>
      </c>
    </row>
    <row r="38" spans="1:11" x14ac:dyDescent="0.2">
      <c r="A38" s="89" t="s">
        <v>41</v>
      </c>
      <c r="B38" s="35" t="s">
        <v>213</v>
      </c>
      <c r="C38" s="88">
        <v>75.721148639999996</v>
      </c>
      <c r="D38" s="9" t="str">
        <f t="shared" ref="D38:D47" si="7">IF($B38="N/A","N/A",IF(C38&gt;15,"No",IF(C38&lt;-15,"No","Yes")))</f>
        <v>N/A</v>
      </c>
      <c r="E38" s="8">
        <v>77.619437383999994</v>
      </c>
      <c r="F38" s="9" t="str">
        <f>IF($B38="N/A","N/A",IF(E38&gt;15,"No",IF(E38&lt;-15,"No","Yes")))</f>
        <v>N/A</v>
      </c>
      <c r="G38" s="8">
        <v>77.491897260000002</v>
      </c>
      <c r="H38" s="9" t="str">
        <f>IF($B38="N/A","N/A",IF(G38&gt;15,"No",IF(G38&lt;-15,"No","Yes")))</f>
        <v>N/A</v>
      </c>
      <c r="I38" s="10">
        <v>2.5070000000000001</v>
      </c>
      <c r="J38" s="10">
        <v>-0.16400000000000001</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72.734916142000003</v>
      </c>
      <c r="D40" s="9" t="str">
        <f>IF($B40="N/A","N/A",IF(C40&gt;100,"No",IF(C40&lt;98,"No","Yes")))</f>
        <v>No</v>
      </c>
      <c r="E40" s="8">
        <v>69.050607010999997</v>
      </c>
      <c r="F40" s="9" t="str">
        <f>IF($B40="N/A","N/A",IF(E40&gt;100,"No",IF(E40&lt;98,"No","Yes")))</f>
        <v>No</v>
      </c>
      <c r="G40" s="8">
        <v>77.490596179999997</v>
      </c>
      <c r="H40" s="9" t="str">
        <f>IF($B40="N/A","N/A",IF(G40&gt;100,"No",IF(G40&lt;98,"No","Yes")))</f>
        <v>No</v>
      </c>
      <c r="I40" s="10">
        <v>-5.07</v>
      </c>
      <c r="J40" s="10">
        <v>12.22</v>
      </c>
      <c r="K40" s="9" t="str">
        <f t="shared" si="6"/>
        <v>Yes</v>
      </c>
    </row>
    <row r="41" spans="1:11" x14ac:dyDescent="0.2">
      <c r="A41" s="89" t="s">
        <v>44</v>
      </c>
      <c r="B41" s="35" t="s">
        <v>213</v>
      </c>
      <c r="C41" s="88">
        <v>81.279577363000001</v>
      </c>
      <c r="D41" s="9" t="str">
        <f t="shared" si="7"/>
        <v>N/A</v>
      </c>
      <c r="E41" s="8">
        <v>69.906155291000005</v>
      </c>
      <c r="F41" s="9" t="str">
        <f t="shared" ref="F41:F47" si="8">IF($B41="N/A","N/A",IF(E41&gt;15,"No",IF(E41&lt;-15,"No","Yes")))</f>
        <v>N/A</v>
      </c>
      <c r="G41" s="8">
        <v>69.813616721000002</v>
      </c>
      <c r="H41" s="9" t="str">
        <f t="shared" ref="H41:H47" si="9">IF($B41="N/A","N/A",IF(G41&gt;15,"No",IF(G41&lt;-15,"No","Yes")))</f>
        <v>N/A</v>
      </c>
      <c r="I41" s="10">
        <v>-14</v>
      </c>
      <c r="J41" s="10">
        <v>-0.13200000000000001</v>
      </c>
      <c r="K41" s="9" t="str">
        <f t="shared" si="6"/>
        <v>Yes</v>
      </c>
    </row>
    <row r="42" spans="1:11" x14ac:dyDescent="0.2">
      <c r="A42" s="89" t="s">
        <v>45</v>
      </c>
      <c r="B42" s="35" t="s">
        <v>213</v>
      </c>
      <c r="C42" s="88">
        <v>16.796665050000001</v>
      </c>
      <c r="D42" s="9" t="str">
        <f t="shared" si="7"/>
        <v>N/A</v>
      </c>
      <c r="E42" s="8">
        <v>15.959223377000001</v>
      </c>
      <c r="F42" s="9" t="str">
        <f t="shared" si="8"/>
        <v>N/A</v>
      </c>
      <c r="G42" s="8">
        <v>28.604105927999999</v>
      </c>
      <c r="H42" s="9" t="str">
        <f t="shared" si="9"/>
        <v>N/A</v>
      </c>
      <c r="I42" s="10">
        <v>-4.99</v>
      </c>
      <c r="J42" s="10">
        <v>79.23</v>
      </c>
      <c r="K42" s="9" t="str">
        <f t="shared" si="6"/>
        <v>No</v>
      </c>
    </row>
    <row r="43" spans="1:11" x14ac:dyDescent="0.2">
      <c r="A43" s="89" t="s">
        <v>50</v>
      </c>
      <c r="B43" s="35" t="s">
        <v>213</v>
      </c>
      <c r="C43" s="88">
        <v>1.9237575869000001</v>
      </c>
      <c r="D43" s="9" t="str">
        <f t="shared" si="7"/>
        <v>N/A</v>
      </c>
      <c r="E43" s="8">
        <v>14.134621332</v>
      </c>
      <c r="F43" s="9" t="str">
        <f t="shared" si="8"/>
        <v>N/A</v>
      </c>
      <c r="G43" s="8">
        <v>1.5822773516999999</v>
      </c>
      <c r="H43" s="9" t="str">
        <f t="shared" si="9"/>
        <v>N/A</v>
      </c>
      <c r="I43" s="10">
        <v>634.70000000000005</v>
      </c>
      <c r="J43" s="10">
        <v>-88.8</v>
      </c>
      <c r="K43" s="9" t="str">
        <f t="shared" si="6"/>
        <v>No</v>
      </c>
    </row>
    <row r="44" spans="1:11" x14ac:dyDescent="0.2">
      <c r="A44" s="89" t="s">
        <v>913</v>
      </c>
      <c r="B44" s="35" t="s">
        <v>213</v>
      </c>
      <c r="C44" s="88">
        <v>88.130465025000007</v>
      </c>
      <c r="D44" s="9" t="str">
        <f t="shared" si="7"/>
        <v>N/A</v>
      </c>
      <c r="E44" s="8">
        <v>90.040361372999996</v>
      </c>
      <c r="F44" s="9" t="str">
        <f t="shared" si="8"/>
        <v>N/A</v>
      </c>
      <c r="G44" s="8">
        <v>82.922846692999997</v>
      </c>
      <c r="H44" s="9" t="str">
        <f t="shared" si="9"/>
        <v>N/A</v>
      </c>
      <c r="I44" s="10">
        <v>2.1669999999999998</v>
      </c>
      <c r="J44" s="10">
        <v>-7.9</v>
      </c>
      <c r="K44" s="9" t="str">
        <f>IF(J44="Div by 0", "N/A", IF(J44="N/A","N/A", IF(J44&gt;30, "No", IF(J44&lt;-30, "No", "Yes"))))</f>
        <v>Yes</v>
      </c>
    </row>
    <row r="45" spans="1:11" x14ac:dyDescent="0.2">
      <c r="A45" s="89" t="s">
        <v>914</v>
      </c>
      <c r="B45" s="35" t="s">
        <v>213</v>
      </c>
      <c r="C45" s="88">
        <v>11.869534975000001</v>
      </c>
      <c r="D45" s="9" t="str">
        <f t="shared" si="7"/>
        <v>N/A</v>
      </c>
      <c r="E45" s="8">
        <v>9.9596386275000004</v>
      </c>
      <c r="F45" s="9" t="str">
        <f t="shared" si="8"/>
        <v>N/A</v>
      </c>
      <c r="G45" s="8">
        <v>17.077153307</v>
      </c>
      <c r="H45" s="9" t="str">
        <f t="shared" si="9"/>
        <v>N/A</v>
      </c>
      <c r="I45" s="10">
        <v>-16.100000000000001</v>
      </c>
      <c r="J45" s="10">
        <v>71.459999999999994</v>
      </c>
      <c r="K45" s="9" t="str">
        <f>IF(J45="Div by 0", "N/A", IF(J45="N/A","N/A", IF(J45&gt;30, "No", IF(J45&lt;-30, "No", "Yes"))))</f>
        <v>No</v>
      </c>
    </row>
    <row r="46" spans="1:11" x14ac:dyDescent="0.2">
      <c r="A46" s="89" t="s">
        <v>937</v>
      </c>
      <c r="B46" s="35" t="s">
        <v>213</v>
      </c>
      <c r="C46" s="88">
        <v>4.3157771499999997E-2</v>
      </c>
      <c r="D46" s="9" t="str">
        <f t="shared" si="7"/>
        <v>N/A</v>
      </c>
      <c r="E46" s="8">
        <v>2.2336978800000001E-2</v>
      </c>
      <c r="F46" s="9" t="str">
        <f t="shared" si="8"/>
        <v>N/A</v>
      </c>
      <c r="G46" s="8">
        <v>0.1389481025</v>
      </c>
      <c r="H46" s="9" t="str">
        <f t="shared" si="9"/>
        <v>N/A</v>
      </c>
      <c r="I46" s="10">
        <v>-48.2</v>
      </c>
      <c r="J46" s="10">
        <v>522.1</v>
      </c>
      <c r="K46" s="9" t="str">
        <f>IF(J46="Div by 0", "N/A", IF(J46="N/A","N/A", IF(J46&gt;30, "No", IF(J46&lt;-30, "No", "Yes"))))</f>
        <v>No</v>
      </c>
    </row>
    <row r="47" spans="1:11" x14ac:dyDescent="0.2">
      <c r="A47" s="89" t="s">
        <v>925</v>
      </c>
      <c r="B47" s="35" t="s">
        <v>213</v>
      </c>
      <c r="C47" s="88">
        <v>0</v>
      </c>
      <c r="D47" s="9" t="str">
        <f t="shared" si="7"/>
        <v>N/A</v>
      </c>
      <c r="E47" s="8">
        <v>0</v>
      </c>
      <c r="F47" s="9" t="str">
        <f t="shared" si="8"/>
        <v>N/A</v>
      </c>
      <c r="G47" s="8">
        <v>0</v>
      </c>
      <c r="H47" s="9" t="str">
        <f t="shared" si="9"/>
        <v>N/A</v>
      </c>
      <c r="I47" s="10" t="s">
        <v>1748</v>
      </c>
      <c r="J47" s="10" t="s">
        <v>1748</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52368805</v>
      </c>
      <c r="D6" s="9" t="str">
        <f t="shared" ref="D6:D15" si="0">IF($B6="N/A","N/A",IF(C6&lt;0,"No","Yes"))</f>
        <v>N/A</v>
      </c>
      <c r="E6" s="87">
        <v>55635332</v>
      </c>
      <c r="F6" s="9" t="str">
        <f t="shared" ref="F6:F15" si="1">IF($B6="N/A","N/A",IF(E6&lt;0,"No","Yes"))</f>
        <v>N/A</v>
      </c>
      <c r="G6" s="87">
        <v>53205238</v>
      </c>
      <c r="H6" s="9" t="str">
        <f t="shared" ref="H6:H15" si="2">IF($B6="N/A","N/A",IF(G6&lt;0,"No","Yes"))</f>
        <v>N/A</v>
      </c>
      <c r="I6" s="10">
        <v>6.2380000000000004</v>
      </c>
      <c r="J6" s="10">
        <v>-4.37</v>
      </c>
      <c r="K6" s="9" t="str">
        <f t="shared" ref="K6:K15" si="3">IF(J6="Div by 0", "N/A", IF(J6="N/A","N/A", IF(J6&gt;30, "No", IF(J6&lt;-30, "No", "Yes"))))</f>
        <v>Yes</v>
      </c>
    </row>
    <row r="7" spans="1:11" x14ac:dyDescent="0.2">
      <c r="A7" s="86" t="s">
        <v>445</v>
      </c>
      <c r="B7" s="5" t="s">
        <v>213</v>
      </c>
      <c r="C7" s="88">
        <v>5.9520892256</v>
      </c>
      <c r="D7" s="9" t="str">
        <f t="shared" si="0"/>
        <v>N/A</v>
      </c>
      <c r="E7" s="88">
        <v>5.4456330017000001</v>
      </c>
      <c r="F7" s="9" t="str">
        <f t="shared" si="1"/>
        <v>N/A</v>
      </c>
      <c r="G7" s="88">
        <v>5.9549475185</v>
      </c>
      <c r="H7" s="9" t="str">
        <f t="shared" si="2"/>
        <v>N/A</v>
      </c>
      <c r="I7" s="10">
        <v>-8.51</v>
      </c>
      <c r="J7" s="10">
        <v>9.3529999999999998</v>
      </c>
      <c r="K7" s="9" t="str">
        <f t="shared" si="3"/>
        <v>Yes</v>
      </c>
    </row>
    <row r="8" spans="1:11" x14ac:dyDescent="0.2">
      <c r="A8" s="86" t="s">
        <v>446</v>
      </c>
      <c r="B8" s="5" t="s">
        <v>213</v>
      </c>
      <c r="C8" s="88">
        <v>33.590651915999999</v>
      </c>
      <c r="D8" s="9" t="str">
        <f t="shared" si="0"/>
        <v>N/A</v>
      </c>
      <c r="E8" s="88">
        <v>35.191302534000002</v>
      </c>
      <c r="F8" s="9" t="str">
        <f t="shared" si="1"/>
        <v>N/A</v>
      </c>
      <c r="G8" s="88">
        <v>41.175603801000001</v>
      </c>
      <c r="H8" s="9" t="str">
        <f t="shared" si="2"/>
        <v>N/A</v>
      </c>
      <c r="I8" s="10">
        <v>4.7649999999999997</v>
      </c>
      <c r="J8" s="10">
        <v>17.010000000000002</v>
      </c>
      <c r="K8" s="9" t="str">
        <f t="shared" si="3"/>
        <v>Yes</v>
      </c>
    </row>
    <row r="9" spans="1:11" x14ac:dyDescent="0.2">
      <c r="A9" s="86" t="s">
        <v>447</v>
      </c>
      <c r="B9" s="5" t="s">
        <v>213</v>
      </c>
      <c r="C9" s="88">
        <v>16.918566310999999</v>
      </c>
      <c r="D9" s="9" t="str">
        <f t="shared" si="0"/>
        <v>N/A</v>
      </c>
      <c r="E9" s="88">
        <v>15.5066658</v>
      </c>
      <c r="F9" s="9" t="str">
        <f t="shared" si="1"/>
        <v>N/A</v>
      </c>
      <c r="G9" s="88">
        <v>21.361667436000001</v>
      </c>
      <c r="H9" s="9" t="str">
        <f t="shared" si="2"/>
        <v>N/A</v>
      </c>
      <c r="I9" s="10">
        <v>-8.35</v>
      </c>
      <c r="J9" s="10">
        <v>37.76</v>
      </c>
      <c r="K9" s="9" t="str">
        <f t="shared" si="3"/>
        <v>No</v>
      </c>
    </row>
    <row r="10" spans="1:11" x14ac:dyDescent="0.2">
      <c r="A10" s="86" t="s">
        <v>448</v>
      </c>
      <c r="B10" s="5" t="s">
        <v>213</v>
      </c>
      <c r="C10" s="88">
        <v>29.718543319999998</v>
      </c>
      <c r="D10" s="9" t="str">
        <f t="shared" si="0"/>
        <v>N/A</v>
      </c>
      <c r="E10" s="88">
        <v>25.673708570999999</v>
      </c>
      <c r="F10" s="9" t="str">
        <f t="shared" si="1"/>
        <v>N/A</v>
      </c>
      <c r="G10" s="88">
        <v>28.311689912999999</v>
      </c>
      <c r="H10" s="9" t="str">
        <f t="shared" si="2"/>
        <v>N/A</v>
      </c>
      <c r="I10" s="10">
        <v>-13.6</v>
      </c>
      <c r="J10" s="10">
        <v>10.28</v>
      </c>
      <c r="K10" s="9" t="str">
        <f t="shared" si="3"/>
        <v>Yes</v>
      </c>
    </row>
    <row r="11" spans="1:11" x14ac:dyDescent="0.2">
      <c r="A11" s="86" t="s">
        <v>1642</v>
      </c>
      <c r="B11" s="5" t="s">
        <v>213</v>
      </c>
      <c r="C11" s="88">
        <v>70.509443551000004</v>
      </c>
      <c r="D11" s="9" t="str">
        <f t="shared" si="0"/>
        <v>N/A</v>
      </c>
      <c r="E11" s="88">
        <v>68.586359833000003</v>
      </c>
      <c r="F11" s="9" t="str">
        <f t="shared" si="1"/>
        <v>N/A</v>
      </c>
      <c r="G11" s="88">
        <v>69.315086984000004</v>
      </c>
      <c r="H11" s="9" t="str">
        <f t="shared" si="2"/>
        <v>N/A</v>
      </c>
      <c r="I11" s="10">
        <v>-2.73</v>
      </c>
      <c r="J11" s="10">
        <v>1.0620000000000001</v>
      </c>
      <c r="K11" s="9" t="str">
        <f t="shared" si="3"/>
        <v>Yes</v>
      </c>
    </row>
    <row r="12" spans="1:11" x14ac:dyDescent="0.2">
      <c r="A12" s="86" t="s">
        <v>16</v>
      </c>
      <c r="B12" s="5" t="s">
        <v>213</v>
      </c>
      <c r="C12" s="88">
        <v>6.4023763765000004</v>
      </c>
      <c r="D12" s="9" t="str">
        <f t="shared" si="0"/>
        <v>N/A</v>
      </c>
      <c r="E12" s="88">
        <v>6.9421766009999999</v>
      </c>
      <c r="F12" s="9" t="str">
        <f t="shared" si="1"/>
        <v>N/A</v>
      </c>
      <c r="G12" s="88">
        <v>7.7968300790000002</v>
      </c>
      <c r="H12" s="9" t="str">
        <f t="shared" si="2"/>
        <v>N/A</v>
      </c>
      <c r="I12" s="10">
        <v>8.4309999999999992</v>
      </c>
      <c r="J12" s="10">
        <v>12.31</v>
      </c>
      <c r="K12" s="9" t="str">
        <f t="shared" si="3"/>
        <v>Yes</v>
      </c>
    </row>
    <row r="13" spans="1:11" x14ac:dyDescent="0.2">
      <c r="A13" s="86" t="s">
        <v>36</v>
      </c>
      <c r="B13" s="5" t="s">
        <v>213</v>
      </c>
      <c r="C13" s="88">
        <v>23.108083466</v>
      </c>
      <c r="D13" s="9" t="str">
        <f t="shared" si="0"/>
        <v>N/A</v>
      </c>
      <c r="E13" s="88">
        <v>24.596413475999999</v>
      </c>
      <c r="F13" s="9" t="str">
        <f t="shared" si="1"/>
        <v>N/A</v>
      </c>
      <c r="G13" s="88">
        <v>27.45393833</v>
      </c>
      <c r="H13" s="9" t="str">
        <f t="shared" si="2"/>
        <v>N/A</v>
      </c>
      <c r="I13" s="10">
        <v>6.4409999999999998</v>
      </c>
      <c r="J13" s="10">
        <v>11.62</v>
      </c>
      <c r="K13" s="9" t="str">
        <f t="shared" si="3"/>
        <v>Yes</v>
      </c>
    </row>
    <row r="14" spans="1:11" x14ac:dyDescent="0.2">
      <c r="A14" s="86" t="s">
        <v>37</v>
      </c>
      <c r="B14" s="5" t="s">
        <v>213</v>
      </c>
      <c r="C14" s="88">
        <v>7.7254300700999998</v>
      </c>
      <c r="D14" s="9" t="str">
        <f t="shared" si="0"/>
        <v>N/A</v>
      </c>
      <c r="E14" s="88">
        <v>4.9420054804999998</v>
      </c>
      <c r="F14" s="9" t="str">
        <f t="shared" si="1"/>
        <v>N/A</v>
      </c>
      <c r="G14" s="88">
        <v>4.3989337472000001</v>
      </c>
      <c r="H14" s="9" t="str">
        <f t="shared" si="2"/>
        <v>N/A</v>
      </c>
      <c r="I14" s="10">
        <v>-36</v>
      </c>
      <c r="J14" s="10">
        <v>-11</v>
      </c>
      <c r="K14" s="9" t="str">
        <f t="shared" si="3"/>
        <v>Yes</v>
      </c>
    </row>
    <row r="15" spans="1:11" x14ac:dyDescent="0.2">
      <c r="A15" s="86" t="s">
        <v>38</v>
      </c>
      <c r="B15" s="5" t="s">
        <v>213</v>
      </c>
      <c r="C15" s="88">
        <v>4.4844422796999996</v>
      </c>
      <c r="D15" s="9" t="str">
        <f t="shared" si="0"/>
        <v>N/A</v>
      </c>
      <c r="E15" s="88">
        <v>4.8366878967</v>
      </c>
      <c r="F15" s="9" t="str">
        <f t="shared" si="1"/>
        <v>N/A</v>
      </c>
      <c r="G15" s="88">
        <v>5.3040513109000003</v>
      </c>
      <c r="H15" s="9" t="str">
        <f t="shared" si="2"/>
        <v>N/A</v>
      </c>
      <c r="I15" s="10">
        <v>7.8550000000000004</v>
      </c>
      <c r="J15" s="10">
        <v>9.6630000000000003</v>
      </c>
      <c r="K15" s="9" t="str">
        <f t="shared" si="3"/>
        <v>Yes</v>
      </c>
    </row>
    <row r="16" spans="1:11" x14ac:dyDescent="0.2">
      <c r="A16" s="86" t="s">
        <v>378</v>
      </c>
      <c r="B16" s="5" t="s">
        <v>213</v>
      </c>
      <c r="C16" s="8">
        <v>23.764202966999999</v>
      </c>
      <c r="D16" s="9" t="str">
        <f t="shared" ref="D16:D41" si="4">IF($B16="N/A","N/A",IF(C16&lt;0,"No","Yes"))</f>
        <v>N/A</v>
      </c>
      <c r="E16" s="8">
        <v>21.904915352</v>
      </c>
      <c r="F16" s="9" t="str">
        <f t="shared" ref="F16:F41" si="5">IF($B16="N/A","N/A",IF(E16&lt;0,"No","Yes"))</f>
        <v>N/A</v>
      </c>
      <c r="G16" s="8">
        <v>21.292903084999999</v>
      </c>
      <c r="H16" s="9" t="str">
        <f t="shared" ref="H16:H41" si="6">IF($B16="N/A","N/A",IF(G16&lt;0,"No","Yes"))</f>
        <v>N/A</v>
      </c>
      <c r="I16" s="10">
        <v>-7.82</v>
      </c>
      <c r="J16" s="10">
        <v>-2.79</v>
      </c>
      <c r="K16" s="9" t="str">
        <f t="shared" ref="K16:K41" si="7">IF(J16="Div by 0", "N/A", IF(J16="N/A","N/A", IF(J16&gt;30, "No", IF(J16&lt;-30, "No", "Yes"))))</f>
        <v>Yes</v>
      </c>
    </row>
    <row r="17" spans="1:11" x14ac:dyDescent="0.2">
      <c r="A17" s="86" t="s">
        <v>379</v>
      </c>
      <c r="B17" s="5" t="s">
        <v>213</v>
      </c>
      <c r="C17" s="8">
        <v>1.0054113E-3</v>
      </c>
      <c r="D17" s="9" t="str">
        <f t="shared" si="4"/>
        <v>N/A</v>
      </c>
      <c r="E17" s="8">
        <v>1.3065742999999999E-3</v>
      </c>
      <c r="F17" s="9" t="str">
        <f t="shared" si="5"/>
        <v>N/A</v>
      </c>
      <c r="G17" s="8">
        <v>1.0948944E-3</v>
      </c>
      <c r="H17" s="9" t="str">
        <f t="shared" si="6"/>
        <v>N/A</v>
      </c>
      <c r="I17" s="10">
        <v>29.95</v>
      </c>
      <c r="J17" s="10">
        <v>-16.2</v>
      </c>
      <c r="K17" s="9" t="str">
        <f t="shared" si="7"/>
        <v>Yes</v>
      </c>
    </row>
    <row r="18" spans="1:11" x14ac:dyDescent="0.2">
      <c r="A18" s="86" t="s">
        <v>380</v>
      </c>
      <c r="B18" s="5" t="s">
        <v>213</v>
      </c>
      <c r="C18" s="8">
        <v>1.5184928467000001</v>
      </c>
      <c r="D18" s="9" t="str">
        <f t="shared" si="4"/>
        <v>N/A</v>
      </c>
      <c r="E18" s="8">
        <v>1.2841315699</v>
      </c>
      <c r="F18" s="9" t="str">
        <f t="shared" si="5"/>
        <v>N/A</v>
      </c>
      <c r="G18" s="8">
        <v>1.4794100475</v>
      </c>
      <c r="H18" s="9" t="str">
        <f t="shared" si="6"/>
        <v>N/A</v>
      </c>
      <c r="I18" s="10">
        <v>-15.4</v>
      </c>
      <c r="J18" s="10">
        <v>15.21</v>
      </c>
      <c r="K18" s="9" t="str">
        <f t="shared" si="7"/>
        <v>Yes</v>
      </c>
    </row>
    <row r="19" spans="1:11" x14ac:dyDescent="0.2">
      <c r="A19" s="86" t="s">
        <v>381</v>
      </c>
      <c r="B19" s="5" t="s">
        <v>213</v>
      </c>
      <c r="C19" s="8">
        <v>10.008272333000001</v>
      </c>
      <c r="D19" s="9" t="str">
        <f t="shared" si="4"/>
        <v>N/A</v>
      </c>
      <c r="E19" s="8">
        <v>10.685794698</v>
      </c>
      <c r="F19" s="9" t="str">
        <f t="shared" si="5"/>
        <v>N/A</v>
      </c>
      <c r="G19" s="8">
        <v>11.393705675</v>
      </c>
      <c r="H19" s="9" t="str">
        <f t="shared" si="6"/>
        <v>N/A</v>
      </c>
      <c r="I19" s="10">
        <v>6.77</v>
      </c>
      <c r="J19" s="10">
        <v>6.625</v>
      </c>
      <c r="K19" s="9" t="str">
        <f t="shared" si="7"/>
        <v>Yes</v>
      </c>
    </row>
    <row r="20" spans="1:11" x14ac:dyDescent="0.2">
      <c r="A20" s="86" t="s">
        <v>382</v>
      </c>
      <c r="B20" s="5" t="s">
        <v>213</v>
      </c>
      <c r="C20" s="8">
        <v>10.417664338</v>
      </c>
      <c r="D20" s="9" t="str">
        <f t="shared" si="4"/>
        <v>N/A</v>
      </c>
      <c r="E20" s="8">
        <v>11.624362623</v>
      </c>
      <c r="F20" s="9" t="str">
        <f t="shared" si="5"/>
        <v>N/A</v>
      </c>
      <c r="G20" s="8">
        <v>10.338402990000001</v>
      </c>
      <c r="H20" s="9" t="str">
        <f t="shared" si="6"/>
        <v>N/A</v>
      </c>
      <c r="I20" s="10">
        <v>11.58</v>
      </c>
      <c r="J20" s="10">
        <v>-11.1</v>
      </c>
      <c r="K20" s="9" t="str">
        <f t="shared" si="7"/>
        <v>Yes</v>
      </c>
    </row>
    <row r="21" spans="1:11" x14ac:dyDescent="0.2">
      <c r="A21" s="86" t="s">
        <v>383</v>
      </c>
      <c r="B21" s="5" t="s">
        <v>213</v>
      </c>
      <c r="C21" s="8">
        <v>1.8386119854</v>
      </c>
      <c r="D21" s="9" t="str">
        <f t="shared" si="4"/>
        <v>N/A</v>
      </c>
      <c r="E21" s="8">
        <v>2.3623062401000001</v>
      </c>
      <c r="F21" s="9" t="str">
        <f t="shared" si="5"/>
        <v>N/A</v>
      </c>
      <c r="G21" s="8">
        <v>2.2088155124000002</v>
      </c>
      <c r="H21" s="9" t="str">
        <f t="shared" si="6"/>
        <v>N/A</v>
      </c>
      <c r="I21" s="10">
        <v>28.48</v>
      </c>
      <c r="J21" s="10">
        <v>-6.5</v>
      </c>
      <c r="K21" s="9" t="str">
        <f t="shared" si="7"/>
        <v>Yes</v>
      </c>
    </row>
    <row r="22" spans="1:11" x14ac:dyDescent="0.2">
      <c r="A22" s="86" t="s">
        <v>384</v>
      </c>
      <c r="B22" s="5" t="s">
        <v>213</v>
      </c>
      <c r="C22" s="8">
        <v>22.371231417000001</v>
      </c>
      <c r="D22" s="9" t="str">
        <f t="shared" si="4"/>
        <v>N/A</v>
      </c>
      <c r="E22" s="8">
        <v>21.839902452</v>
      </c>
      <c r="F22" s="9" t="str">
        <f t="shared" si="5"/>
        <v>N/A</v>
      </c>
      <c r="G22" s="8">
        <v>21.778543515999999</v>
      </c>
      <c r="H22" s="9" t="str">
        <f t="shared" si="6"/>
        <v>N/A</v>
      </c>
      <c r="I22" s="10">
        <v>-2.38</v>
      </c>
      <c r="J22" s="10">
        <v>-0.28100000000000003</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1748</v>
      </c>
      <c r="J23" s="10" t="s">
        <v>1748</v>
      </c>
      <c r="K23" s="9" t="str">
        <f t="shared" si="7"/>
        <v>N/A</v>
      </c>
    </row>
    <row r="24" spans="1:11" x14ac:dyDescent="0.2">
      <c r="A24" s="86" t="s">
        <v>386</v>
      </c>
      <c r="B24" s="5" t="s">
        <v>213</v>
      </c>
      <c r="C24" s="8">
        <v>0.49349035419999998</v>
      </c>
      <c r="D24" s="9" t="str">
        <f t="shared" si="4"/>
        <v>N/A</v>
      </c>
      <c r="E24" s="8">
        <v>0.48279184759999999</v>
      </c>
      <c r="F24" s="9" t="str">
        <f t="shared" si="5"/>
        <v>N/A</v>
      </c>
      <c r="G24" s="8">
        <v>0.61451517050000004</v>
      </c>
      <c r="H24" s="9" t="str">
        <f t="shared" si="6"/>
        <v>N/A</v>
      </c>
      <c r="I24" s="10">
        <v>-2.17</v>
      </c>
      <c r="J24" s="10">
        <v>27.28</v>
      </c>
      <c r="K24" s="9" t="str">
        <f t="shared" si="7"/>
        <v>Yes</v>
      </c>
    </row>
    <row r="25" spans="1:11" x14ac:dyDescent="0.2">
      <c r="A25" s="86" t="s">
        <v>387</v>
      </c>
      <c r="B25" s="5" t="s">
        <v>213</v>
      </c>
      <c r="C25" s="8">
        <v>3.2227340011000001</v>
      </c>
      <c r="D25" s="9" t="str">
        <f t="shared" si="4"/>
        <v>N/A</v>
      </c>
      <c r="E25" s="8">
        <v>2.9998838339999998</v>
      </c>
      <c r="F25" s="9" t="str">
        <f t="shared" si="5"/>
        <v>N/A</v>
      </c>
      <c r="G25" s="8">
        <v>3.2104079609</v>
      </c>
      <c r="H25" s="9" t="str">
        <f t="shared" si="6"/>
        <v>N/A</v>
      </c>
      <c r="I25" s="10">
        <v>-6.91</v>
      </c>
      <c r="J25" s="10">
        <v>7.0179999999999998</v>
      </c>
      <c r="K25" s="9" t="str">
        <f t="shared" si="7"/>
        <v>Yes</v>
      </c>
    </row>
    <row r="26" spans="1:11" x14ac:dyDescent="0.2">
      <c r="A26" s="86" t="s">
        <v>388</v>
      </c>
      <c r="B26" s="5" t="s">
        <v>213</v>
      </c>
      <c r="C26" s="8">
        <v>13.560606979999999</v>
      </c>
      <c r="D26" s="9" t="str">
        <f t="shared" si="4"/>
        <v>N/A</v>
      </c>
      <c r="E26" s="8">
        <v>13.502897085000001</v>
      </c>
      <c r="F26" s="9" t="str">
        <f t="shared" si="5"/>
        <v>N/A</v>
      </c>
      <c r="G26" s="8">
        <v>12.439018390999999</v>
      </c>
      <c r="H26" s="9" t="str">
        <f t="shared" si="6"/>
        <v>N/A</v>
      </c>
      <c r="I26" s="10">
        <v>-0.42599999999999999</v>
      </c>
      <c r="J26" s="10">
        <v>-7.88</v>
      </c>
      <c r="K26" s="9" t="str">
        <f t="shared" si="7"/>
        <v>Yes</v>
      </c>
    </row>
    <row r="27" spans="1:11" x14ac:dyDescent="0.2">
      <c r="A27" s="86" t="s">
        <v>389</v>
      </c>
      <c r="B27" s="5" t="s">
        <v>213</v>
      </c>
      <c r="C27" s="8">
        <v>1.78082286E-2</v>
      </c>
      <c r="D27" s="9" t="str">
        <f t="shared" si="4"/>
        <v>N/A</v>
      </c>
      <c r="E27" s="8">
        <v>1.4045673999999999E-2</v>
      </c>
      <c r="F27" s="9" t="str">
        <f t="shared" si="5"/>
        <v>N/A</v>
      </c>
      <c r="G27" s="8">
        <v>1.39806694E-2</v>
      </c>
      <c r="H27" s="9" t="str">
        <f t="shared" si="6"/>
        <v>N/A</v>
      </c>
      <c r="I27" s="10">
        <v>-21.1</v>
      </c>
      <c r="J27" s="10">
        <v>-0.46300000000000002</v>
      </c>
      <c r="K27" s="9" t="str">
        <f t="shared" si="7"/>
        <v>Yes</v>
      </c>
    </row>
    <row r="28" spans="1:11" x14ac:dyDescent="0.2">
      <c r="A28" s="86" t="s">
        <v>390</v>
      </c>
      <c r="B28" s="5" t="s">
        <v>213</v>
      </c>
      <c r="C28" s="8">
        <v>1.6144033E-3</v>
      </c>
      <c r="D28" s="9" t="str">
        <f t="shared" si="4"/>
        <v>N/A</v>
      </c>
      <c r="E28" s="8">
        <v>1.4924544E-3</v>
      </c>
      <c r="F28" s="9" t="str">
        <f t="shared" si="5"/>
        <v>N/A</v>
      </c>
      <c r="G28" s="8">
        <v>2.3577986000000001E-3</v>
      </c>
      <c r="H28" s="9" t="str">
        <f t="shared" si="6"/>
        <v>N/A</v>
      </c>
      <c r="I28" s="10">
        <v>-7.55</v>
      </c>
      <c r="J28" s="10">
        <v>57.98</v>
      </c>
      <c r="K28" s="9" t="str">
        <f t="shared" si="7"/>
        <v>No</v>
      </c>
    </row>
    <row r="29" spans="1:11" x14ac:dyDescent="0.2">
      <c r="A29" s="86" t="s">
        <v>391</v>
      </c>
      <c r="B29" s="5" t="s">
        <v>213</v>
      </c>
      <c r="C29" s="8">
        <v>1.0620571666</v>
      </c>
      <c r="D29" s="9" t="str">
        <f t="shared" si="4"/>
        <v>N/A</v>
      </c>
      <c r="E29" s="8">
        <v>1.1297825516</v>
      </c>
      <c r="F29" s="9" t="str">
        <f t="shared" si="5"/>
        <v>N/A</v>
      </c>
      <c r="G29" s="8">
        <v>0.99702032029999998</v>
      </c>
      <c r="H29" s="9" t="str">
        <f t="shared" si="6"/>
        <v>N/A</v>
      </c>
      <c r="I29" s="10">
        <v>6.3769999999999998</v>
      </c>
      <c r="J29" s="10">
        <v>-11.8</v>
      </c>
      <c r="K29" s="9" t="str">
        <f t="shared" si="7"/>
        <v>Yes</v>
      </c>
    </row>
    <row r="30" spans="1:11" x14ac:dyDescent="0.2">
      <c r="A30" s="86" t="s">
        <v>392</v>
      </c>
      <c r="B30" s="5" t="s">
        <v>213</v>
      </c>
      <c r="C30" s="8">
        <v>0</v>
      </c>
      <c r="D30" s="9" t="str">
        <f t="shared" si="4"/>
        <v>N/A</v>
      </c>
      <c r="E30" s="8">
        <v>0</v>
      </c>
      <c r="F30" s="9" t="str">
        <f t="shared" si="5"/>
        <v>N/A</v>
      </c>
      <c r="G30" s="8">
        <v>0</v>
      </c>
      <c r="H30" s="9" t="str">
        <f t="shared" si="6"/>
        <v>N/A</v>
      </c>
      <c r="I30" s="10" t="s">
        <v>1748</v>
      </c>
      <c r="J30" s="10" t="s">
        <v>1748</v>
      </c>
      <c r="K30" s="9" t="str">
        <f t="shared" si="7"/>
        <v>N/A</v>
      </c>
    </row>
    <row r="31" spans="1:11" x14ac:dyDescent="0.2">
      <c r="A31" s="86" t="s">
        <v>393</v>
      </c>
      <c r="B31" s="5" t="s">
        <v>213</v>
      </c>
      <c r="C31" s="8">
        <v>0</v>
      </c>
      <c r="D31" s="9" t="str">
        <f t="shared" si="4"/>
        <v>N/A</v>
      </c>
      <c r="E31" s="8">
        <v>0</v>
      </c>
      <c r="F31" s="9" t="str">
        <f t="shared" si="5"/>
        <v>N/A</v>
      </c>
      <c r="G31" s="8">
        <v>0</v>
      </c>
      <c r="H31" s="9" t="str">
        <f t="shared" si="6"/>
        <v>N/A</v>
      </c>
      <c r="I31" s="10" t="s">
        <v>1748</v>
      </c>
      <c r="J31" s="10" t="s">
        <v>1748</v>
      </c>
      <c r="K31" s="9" t="str">
        <f t="shared" si="7"/>
        <v>N/A</v>
      </c>
    </row>
    <row r="32" spans="1:11" x14ac:dyDescent="0.2">
      <c r="A32" s="86" t="s">
        <v>394</v>
      </c>
      <c r="B32" s="5" t="s">
        <v>213</v>
      </c>
      <c r="C32" s="8">
        <v>0</v>
      </c>
      <c r="D32" s="9" t="str">
        <f t="shared" si="4"/>
        <v>N/A</v>
      </c>
      <c r="E32" s="8">
        <v>0</v>
      </c>
      <c r="F32" s="9" t="str">
        <f t="shared" si="5"/>
        <v>N/A</v>
      </c>
      <c r="G32" s="8">
        <v>0</v>
      </c>
      <c r="H32" s="9" t="str">
        <f t="shared" si="6"/>
        <v>N/A</v>
      </c>
      <c r="I32" s="10" t="s">
        <v>1748</v>
      </c>
      <c r="J32" s="10" t="s">
        <v>1748</v>
      </c>
      <c r="K32" s="9" t="str">
        <f t="shared" si="7"/>
        <v>N/A</v>
      </c>
    </row>
    <row r="33" spans="1:11" x14ac:dyDescent="0.2">
      <c r="A33" s="86" t="s">
        <v>395</v>
      </c>
      <c r="B33" s="5" t="s">
        <v>213</v>
      </c>
      <c r="C33" s="8">
        <v>1.9150692000000002E-6</v>
      </c>
      <c r="D33" s="9" t="str">
        <f t="shared" si="4"/>
        <v>N/A</v>
      </c>
      <c r="E33" s="8">
        <v>0</v>
      </c>
      <c r="F33" s="9" t="str">
        <f t="shared" si="5"/>
        <v>N/A</v>
      </c>
      <c r="G33" s="8">
        <v>0</v>
      </c>
      <c r="H33" s="9" t="str">
        <f t="shared" si="6"/>
        <v>N/A</v>
      </c>
      <c r="I33" s="10">
        <v>-100</v>
      </c>
      <c r="J33" s="10" t="s">
        <v>1748</v>
      </c>
      <c r="K33" s="9" t="str">
        <f t="shared" si="7"/>
        <v>N/A</v>
      </c>
    </row>
    <row r="34" spans="1:11" x14ac:dyDescent="0.2">
      <c r="A34" s="86" t="s">
        <v>396</v>
      </c>
      <c r="B34" s="5" t="s">
        <v>213</v>
      </c>
      <c r="C34" s="8">
        <v>1.4560271200000001E-2</v>
      </c>
      <c r="D34" s="9" t="str">
        <f t="shared" si="4"/>
        <v>N/A</v>
      </c>
      <c r="E34" s="8">
        <v>1.20208448E-2</v>
      </c>
      <c r="F34" s="9" t="str">
        <f t="shared" si="5"/>
        <v>N/A</v>
      </c>
      <c r="G34" s="8">
        <v>1.2672459299999999E-2</v>
      </c>
      <c r="H34" s="9" t="str">
        <f t="shared" si="6"/>
        <v>N/A</v>
      </c>
      <c r="I34" s="10">
        <v>-17.399999999999999</v>
      </c>
      <c r="J34" s="10">
        <v>5.4210000000000003</v>
      </c>
      <c r="K34" s="9" t="str">
        <f t="shared" si="7"/>
        <v>Yes</v>
      </c>
    </row>
    <row r="35" spans="1:11" x14ac:dyDescent="0.2">
      <c r="A35" s="86" t="s">
        <v>397</v>
      </c>
      <c r="B35" s="5" t="s">
        <v>213</v>
      </c>
      <c r="C35" s="8">
        <v>0.44298806410000002</v>
      </c>
      <c r="D35" s="9" t="str">
        <f t="shared" si="4"/>
        <v>N/A</v>
      </c>
      <c r="E35" s="8">
        <v>0.46215194339999999</v>
      </c>
      <c r="F35" s="9" t="str">
        <f t="shared" si="5"/>
        <v>N/A</v>
      </c>
      <c r="G35" s="8">
        <v>0.53626608490000005</v>
      </c>
      <c r="H35" s="9" t="str">
        <f t="shared" si="6"/>
        <v>N/A</v>
      </c>
      <c r="I35" s="10">
        <v>4.3259999999999996</v>
      </c>
      <c r="J35" s="10">
        <v>16.04</v>
      </c>
      <c r="K35" s="9" t="str">
        <f t="shared" si="7"/>
        <v>Yes</v>
      </c>
    </row>
    <row r="36" spans="1:11" x14ac:dyDescent="0.2">
      <c r="A36" s="86" t="s">
        <v>398</v>
      </c>
      <c r="B36" s="5" t="s">
        <v>213</v>
      </c>
      <c r="C36" s="8">
        <v>0</v>
      </c>
      <c r="D36" s="9" t="str">
        <f t="shared" si="4"/>
        <v>N/A</v>
      </c>
      <c r="E36" s="8">
        <v>0</v>
      </c>
      <c r="F36" s="9" t="str">
        <f t="shared" si="5"/>
        <v>N/A</v>
      </c>
      <c r="G36" s="8">
        <v>0</v>
      </c>
      <c r="H36" s="9" t="str">
        <f t="shared" si="6"/>
        <v>N/A</v>
      </c>
      <c r="I36" s="10" t="s">
        <v>1748</v>
      </c>
      <c r="J36" s="10" t="s">
        <v>1748</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1748</v>
      </c>
      <c r="J37" s="10" t="s">
        <v>1748</v>
      </c>
      <c r="K37" s="9" t="str">
        <f t="shared" si="7"/>
        <v>N/A</v>
      </c>
    </row>
    <row r="38" spans="1:11" x14ac:dyDescent="0.2">
      <c r="A38" s="86" t="s">
        <v>400</v>
      </c>
      <c r="B38" s="5" t="s">
        <v>213</v>
      </c>
      <c r="C38" s="8">
        <v>4.7085825779999997</v>
      </c>
      <c r="D38" s="9" t="str">
        <f t="shared" si="4"/>
        <v>N/A</v>
      </c>
      <c r="E38" s="8">
        <v>4.6177711541999997</v>
      </c>
      <c r="F38" s="9" t="str">
        <f t="shared" si="5"/>
        <v>N/A</v>
      </c>
      <c r="G38" s="8">
        <v>5.0566227493999998</v>
      </c>
      <c r="H38" s="9" t="str">
        <f t="shared" si="6"/>
        <v>N/A</v>
      </c>
      <c r="I38" s="10">
        <v>-1.93</v>
      </c>
      <c r="J38" s="10">
        <v>9.5039999999999996</v>
      </c>
      <c r="K38" s="9" t="str">
        <f t="shared" si="7"/>
        <v>Yes</v>
      </c>
    </row>
    <row r="39" spans="1:11" x14ac:dyDescent="0.2">
      <c r="A39" s="86" t="s">
        <v>401</v>
      </c>
      <c r="B39" s="5" t="s">
        <v>213</v>
      </c>
      <c r="C39" s="8">
        <v>6.5357960715000001</v>
      </c>
      <c r="D39" s="9" t="str">
        <f t="shared" si="4"/>
        <v>N/A</v>
      </c>
      <c r="E39" s="8">
        <v>7.0540612634000004</v>
      </c>
      <c r="F39" s="9" t="str">
        <f t="shared" si="5"/>
        <v>N/A</v>
      </c>
      <c r="G39" s="8">
        <v>6.4868191793000003</v>
      </c>
      <c r="H39" s="9" t="str">
        <f t="shared" si="6"/>
        <v>N/A</v>
      </c>
      <c r="I39" s="10">
        <v>7.93</v>
      </c>
      <c r="J39" s="10">
        <v>-8.0399999999999991</v>
      </c>
      <c r="K39" s="9" t="str">
        <f t="shared" si="7"/>
        <v>Yes</v>
      </c>
    </row>
    <row r="40" spans="1:11" x14ac:dyDescent="0.2">
      <c r="A40" s="86" t="s">
        <v>402</v>
      </c>
      <c r="B40" s="5" t="s">
        <v>213</v>
      </c>
      <c r="C40" s="8">
        <v>2.02786678E-2</v>
      </c>
      <c r="D40" s="9" t="str">
        <f t="shared" si="4"/>
        <v>N/A</v>
      </c>
      <c r="E40" s="8">
        <v>2.0381837699999999E-2</v>
      </c>
      <c r="F40" s="9" t="str">
        <f t="shared" si="5"/>
        <v>N/A</v>
      </c>
      <c r="G40" s="8">
        <v>2.1374434966</v>
      </c>
      <c r="H40" s="9" t="str">
        <f t="shared" si="6"/>
        <v>N/A</v>
      </c>
      <c r="I40" s="10">
        <v>0.50880000000000003</v>
      </c>
      <c r="J40" s="10">
        <v>10387</v>
      </c>
      <c r="K40" s="9" t="str">
        <f t="shared" si="7"/>
        <v>No</v>
      </c>
    </row>
    <row r="41" spans="1:11" x14ac:dyDescent="0.2">
      <c r="A41" s="86" t="s">
        <v>403</v>
      </c>
      <c r="B41" s="5" t="s">
        <v>213</v>
      </c>
      <c r="C41" s="8">
        <v>0</v>
      </c>
      <c r="D41" s="9" t="str">
        <f t="shared" si="4"/>
        <v>N/A</v>
      </c>
      <c r="E41" s="8">
        <v>0</v>
      </c>
      <c r="F41" s="9" t="str">
        <f t="shared" si="5"/>
        <v>N/A</v>
      </c>
      <c r="G41" s="8">
        <v>0</v>
      </c>
      <c r="H41" s="9" t="str">
        <f t="shared" si="6"/>
        <v>N/A</v>
      </c>
      <c r="I41" s="10" t="s">
        <v>1748</v>
      </c>
      <c r="J41" s="10" t="s">
        <v>1748</v>
      </c>
      <c r="K41" s="9" t="str">
        <f t="shared" si="7"/>
        <v>N/A</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33.610449961999997</v>
      </c>
      <c r="D44" s="9" t="str">
        <f t="shared" si="8"/>
        <v>N/A</v>
      </c>
      <c r="E44" s="8">
        <v>32.415451390000001</v>
      </c>
      <c r="F44" s="9" t="str">
        <f t="shared" si="9"/>
        <v>N/A</v>
      </c>
      <c r="G44" s="8">
        <v>32.874778231000001</v>
      </c>
      <c r="H44" s="9" t="str">
        <f t="shared" si="10"/>
        <v>N/A</v>
      </c>
      <c r="I44" s="10">
        <v>-3.56</v>
      </c>
      <c r="J44" s="10">
        <v>1.417</v>
      </c>
      <c r="K44" s="9" t="str">
        <f t="shared" si="11"/>
        <v>Yes</v>
      </c>
    </row>
    <row r="45" spans="1:11" x14ac:dyDescent="0.2">
      <c r="A45" s="86" t="s">
        <v>163</v>
      </c>
      <c r="B45" s="5" t="s">
        <v>213</v>
      </c>
      <c r="C45" s="8">
        <v>82.988536783000001</v>
      </c>
      <c r="D45" s="9" t="str">
        <f t="shared" si="8"/>
        <v>N/A</v>
      </c>
      <c r="E45" s="8">
        <v>81.450129568999998</v>
      </c>
      <c r="F45" s="9" t="str">
        <f t="shared" si="9"/>
        <v>N/A</v>
      </c>
      <c r="G45" s="8">
        <v>80.342563264000006</v>
      </c>
      <c r="H45" s="9" t="str">
        <f t="shared" si="10"/>
        <v>N/A</v>
      </c>
      <c r="I45" s="10">
        <v>-1.85</v>
      </c>
      <c r="J45" s="10">
        <v>-1.36</v>
      </c>
      <c r="K45" s="9" t="str">
        <f t="shared" si="11"/>
        <v>Yes</v>
      </c>
    </row>
    <row r="46" spans="1:11" x14ac:dyDescent="0.2">
      <c r="A46" s="86" t="s">
        <v>41</v>
      </c>
      <c r="B46" s="5" t="s">
        <v>213</v>
      </c>
      <c r="C46" s="8">
        <v>71.335286237000005</v>
      </c>
      <c r="D46" s="9" t="str">
        <f t="shared" si="8"/>
        <v>N/A</v>
      </c>
      <c r="E46" s="8">
        <v>73.693398708999993</v>
      </c>
      <c r="F46" s="9" t="str">
        <f t="shared" si="9"/>
        <v>N/A</v>
      </c>
      <c r="G46" s="8">
        <v>75.227582857000002</v>
      </c>
      <c r="H46" s="9" t="str">
        <f t="shared" si="10"/>
        <v>N/A</v>
      </c>
      <c r="I46" s="10">
        <v>3.306</v>
      </c>
      <c r="J46" s="10">
        <v>2.0819999999999999</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91.623012841999994</v>
      </c>
      <c r="D48" s="9" t="str">
        <f t="shared" si="8"/>
        <v>N/A</v>
      </c>
      <c r="E48" s="8">
        <v>90.494901901999995</v>
      </c>
      <c r="F48" s="9" t="str">
        <f t="shared" si="9"/>
        <v>N/A</v>
      </c>
      <c r="G48" s="8">
        <v>90.162393961999996</v>
      </c>
      <c r="H48" s="9" t="str">
        <f t="shared" si="10"/>
        <v>N/A</v>
      </c>
      <c r="I48" s="10">
        <v>-1.23</v>
      </c>
      <c r="J48" s="10">
        <v>-0.36699999999999999</v>
      </c>
      <c r="K48" s="9" t="str">
        <f t="shared" si="11"/>
        <v>Yes</v>
      </c>
    </row>
    <row r="49" spans="1:12" x14ac:dyDescent="0.2">
      <c r="A49" s="86" t="s">
        <v>44</v>
      </c>
      <c r="B49" s="5" t="s">
        <v>213</v>
      </c>
      <c r="C49" s="8">
        <v>50.783752133</v>
      </c>
      <c r="D49" s="9" t="str">
        <f t="shared" si="8"/>
        <v>N/A</v>
      </c>
      <c r="E49" s="8">
        <v>47.636930777000003</v>
      </c>
      <c r="F49" s="9" t="str">
        <f t="shared" si="9"/>
        <v>N/A</v>
      </c>
      <c r="G49" s="8">
        <v>47.778774716000001</v>
      </c>
      <c r="H49" s="9" t="str">
        <f t="shared" si="10"/>
        <v>N/A</v>
      </c>
      <c r="I49" s="10">
        <v>-6.2</v>
      </c>
      <c r="J49" s="10">
        <v>0.29780000000000001</v>
      </c>
      <c r="K49" s="9" t="str">
        <f t="shared" si="11"/>
        <v>Yes</v>
      </c>
    </row>
    <row r="50" spans="1:12" x14ac:dyDescent="0.2">
      <c r="A50" s="86" t="s">
        <v>45</v>
      </c>
      <c r="B50" s="5" t="s">
        <v>213</v>
      </c>
      <c r="C50" s="8">
        <v>48.935901098000002</v>
      </c>
      <c r="D50" s="9" t="str">
        <f t="shared" si="8"/>
        <v>N/A</v>
      </c>
      <c r="E50" s="8">
        <v>52.061460816999997</v>
      </c>
      <c r="F50" s="9" t="str">
        <f t="shared" si="9"/>
        <v>N/A</v>
      </c>
      <c r="G50" s="8">
        <v>52.207848736000003</v>
      </c>
      <c r="H50" s="9" t="str">
        <f t="shared" si="10"/>
        <v>N/A</v>
      </c>
      <c r="I50" s="10">
        <v>6.3869999999999996</v>
      </c>
      <c r="J50" s="10">
        <v>0.28120000000000001</v>
      </c>
      <c r="K50" s="9" t="str">
        <f t="shared" si="11"/>
        <v>Yes</v>
      </c>
    </row>
    <row r="51" spans="1:12" x14ac:dyDescent="0.2">
      <c r="A51" s="86" t="s">
        <v>50</v>
      </c>
      <c r="B51" s="5" t="s">
        <v>213</v>
      </c>
      <c r="C51" s="8">
        <v>0.28034676860000002</v>
      </c>
      <c r="D51" s="9" t="str">
        <f t="shared" si="8"/>
        <v>N/A</v>
      </c>
      <c r="E51" s="8">
        <v>0.301608406</v>
      </c>
      <c r="F51" s="9" t="str">
        <f t="shared" si="9"/>
        <v>N/A</v>
      </c>
      <c r="G51" s="8">
        <v>1.3376548800000001E-2</v>
      </c>
      <c r="H51" s="9" t="str">
        <f t="shared" si="10"/>
        <v>N/A</v>
      </c>
      <c r="I51" s="10">
        <v>7.5839999999999996</v>
      </c>
      <c r="J51" s="10">
        <v>-95.6</v>
      </c>
      <c r="K51" s="9" t="str">
        <f t="shared" si="11"/>
        <v>No</v>
      </c>
      <c r="L51" s="60"/>
    </row>
    <row r="52" spans="1:12" s="60" customFormat="1" x14ac:dyDescent="0.2">
      <c r="A52" s="89" t="s">
        <v>898</v>
      </c>
      <c r="B52" s="5" t="s">
        <v>213</v>
      </c>
      <c r="C52" s="8" t="s">
        <v>213</v>
      </c>
      <c r="D52" s="9" t="str">
        <f t="shared" ref="D52:D57" si="12">IF($B52="N/A","N/A",IF(C52&lt;0,"No","Yes"))</f>
        <v>N/A</v>
      </c>
      <c r="E52" s="8">
        <v>2.8413598799999999E-2</v>
      </c>
      <c r="F52" s="9" t="str">
        <f t="shared" ref="F52:F57" si="13">IF($B52="N/A","N/A",IF(E52&lt;0,"No","Yes"))</f>
        <v>N/A</v>
      </c>
      <c r="G52" s="8">
        <v>3.5020988000000003E-2</v>
      </c>
      <c r="H52" s="9" t="str">
        <f t="shared" ref="H52:H57" si="14">IF($B52="N/A","N/A",IF(G52&lt;0,"No","Yes"))</f>
        <v>N/A</v>
      </c>
      <c r="I52" s="10" t="s">
        <v>213</v>
      </c>
      <c r="J52" s="10">
        <v>23.25</v>
      </c>
      <c r="K52" s="9" t="str">
        <f t="shared" ref="K52:K57" si="15">IF(J52="Div by 0", "N/A", IF(J52="N/A","N/A", IF(J52&gt;30, "No", IF(J52&lt;-30, "No", "Yes"))))</f>
        <v>Yes</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1748</v>
      </c>
      <c r="K53" s="9" t="str">
        <f t="shared" si="15"/>
        <v>N/A</v>
      </c>
    </row>
    <row r="54" spans="1:12" s="60" customFormat="1" x14ac:dyDescent="0.2">
      <c r="A54" s="89" t="s">
        <v>900</v>
      </c>
      <c r="B54" s="5" t="s">
        <v>213</v>
      </c>
      <c r="C54" s="8" t="s">
        <v>213</v>
      </c>
      <c r="D54" s="9" t="str">
        <f t="shared" si="12"/>
        <v>N/A</v>
      </c>
      <c r="E54" s="8">
        <v>0</v>
      </c>
      <c r="F54" s="9" t="str">
        <f t="shared" si="13"/>
        <v>N/A</v>
      </c>
      <c r="G54" s="8">
        <v>0</v>
      </c>
      <c r="H54" s="9" t="str">
        <f t="shared" si="14"/>
        <v>N/A</v>
      </c>
      <c r="I54" s="10" t="s">
        <v>213</v>
      </c>
      <c r="J54" s="10" t="s">
        <v>1748</v>
      </c>
      <c r="K54" s="9" t="str">
        <f t="shared" si="15"/>
        <v>N/A</v>
      </c>
    </row>
    <row r="55" spans="1:12" s="60" customFormat="1" x14ac:dyDescent="0.2">
      <c r="A55" s="89" t="s">
        <v>901</v>
      </c>
      <c r="B55" s="5" t="s">
        <v>213</v>
      </c>
      <c r="C55" s="8" t="s">
        <v>213</v>
      </c>
      <c r="D55" s="9" t="str">
        <f t="shared" si="12"/>
        <v>N/A</v>
      </c>
      <c r="E55" s="8">
        <v>1.0874385E-3</v>
      </c>
      <c r="F55" s="9" t="str">
        <f t="shared" si="13"/>
        <v>N/A</v>
      </c>
      <c r="G55" s="8">
        <v>2.9320419999999999E-4</v>
      </c>
      <c r="H55" s="9" t="str">
        <f t="shared" si="14"/>
        <v>N/A</v>
      </c>
      <c r="I55" s="10" t="s">
        <v>213</v>
      </c>
      <c r="J55" s="10">
        <v>-73</v>
      </c>
      <c r="K55" s="9" t="str">
        <f t="shared" si="15"/>
        <v>No</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1748</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1748</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t="s">
        <v>1746</v>
      </c>
      <c r="H6" s="9" t="s">
        <v>213</v>
      </c>
      <c r="I6" s="136" t="s">
        <v>213</v>
      </c>
      <c r="J6" s="136" t="s">
        <v>213</v>
      </c>
      <c r="K6" s="9" t="s">
        <v>213</v>
      </c>
    </row>
    <row r="7" spans="1:11" x14ac:dyDescent="0.2">
      <c r="A7" s="3" t="s">
        <v>12</v>
      </c>
      <c r="B7" s="30" t="s">
        <v>213</v>
      </c>
      <c r="C7" s="31">
        <v>13423908</v>
      </c>
      <c r="D7" s="32" t="str">
        <f>IF($B7="N/A","N/A",IF(C7&gt;15,"No",IF(C7&lt;-15,"No","Yes")))</f>
        <v>N/A</v>
      </c>
      <c r="E7" s="31">
        <v>13250903</v>
      </c>
      <c r="F7" s="32" t="str">
        <f>IF($B7="N/A","N/A",IF(E7&gt;15,"No",IF(E7&lt;-15,"No","Yes")))</f>
        <v>N/A</v>
      </c>
      <c r="G7" s="31">
        <v>11720301</v>
      </c>
      <c r="H7" s="32" t="str">
        <f>IF($B7="N/A","N/A",IF(G7&gt;15,"No",IF(G7&lt;-15,"No","Yes")))</f>
        <v>N/A</v>
      </c>
      <c r="I7" s="33">
        <v>-1.29</v>
      </c>
      <c r="J7" s="33">
        <v>-11.6</v>
      </c>
      <c r="K7" s="32" t="str">
        <f t="shared" ref="K7:K22" si="0">IF(J7="Div by 0", "N/A", IF(J7="N/A","N/A", IF(J7&gt;30, "No", IF(J7&lt;-30, "No", "Yes"))))</f>
        <v>Yes</v>
      </c>
    </row>
    <row r="8" spans="1:11" x14ac:dyDescent="0.2">
      <c r="A8" s="3" t="s">
        <v>362</v>
      </c>
      <c r="B8" s="30" t="s">
        <v>213</v>
      </c>
      <c r="C8" s="34">
        <v>0.46810511510000002</v>
      </c>
      <c r="D8" s="32" t="str">
        <f>IF($B8="N/A","N/A",IF(C8&gt;15,"No",IF(C8&lt;-15,"No","Yes")))</f>
        <v>N/A</v>
      </c>
      <c r="E8" s="34">
        <v>0.51878728569999999</v>
      </c>
      <c r="F8" s="32" t="str">
        <f>IF($B8="N/A","N/A",IF(E8&gt;15,"No",IF(E8&lt;-15,"No","Yes")))</f>
        <v>N/A</v>
      </c>
      <c r="G8" s="34">
        <v>0.46803405479999999</v>
      </c>
      <c r="H8" s="32" t="str">
        <f>IF($B8="N/A","N/A",IF(G8&gt;15,"No",IF(G8&lt;-15,"No","Yes")))</f>
        <v>N/A</v>
      </c>
      <c r="I8" s="33">
        <v>10.83</v>
      </c>
      <c r="J8" s="33">
        <v>-9.7799999999999994</v>
      </c>
      <c r="K8" s="32" t="str">
        <f t="shared" si="0"/>
        <v>Yes</v>
      </c>
    </row>
    <row r="9" spans="1:11" x14ac:dyDescent="0.2">
      <c r="A9" s="3" t="s">
        <v>119</v>
      </c>
      <c r="B9" s="35" t="s">
        <v>213</v>
      </c>
      <c r="C9" s="9">
        <v>99.531894885</v>
      </c>
      <c r="D9" s="9" t="str">
        <f>IF($B9="N/A","N/A",IF(C9&gt;15,"No",IF(C9&lt;-15,"No","Yes")))</f>
        <v>N/A</v>
      </c>
      <c r="E9" s="9">
        <v>99.481212713999994</v>
      </c>
      <c r="F9" s="9" t="str">
        <f>IF($B9="N/A","N/A",IF(E9&gt;15,"No",IF(E9&lt;-15,"No","Yes")))</f>
        <v>N/A</v>
      </c>
      <c r="G9" s="9">
        <v>99.531965944999996</v>
      </c>
      <c r="H9" s="9" t="str">
        <f>IF($B9="N/A","N/A",IF(G9&gt;15,"No",IF(G9&lt;-15,"No","Yes")))</f>
        <v>N/A</v>
      </c>
      <c r="I9" s="10">
        <v>-5.0999999999999997E-2</v>
      </c>
      <c r="J9" s="10">
        <v>5.0999999999999997E-2</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3" t="s">
        <v>839</v>
      </c>
      <c r="B11" s="35" t="s">
        <v>214</v>
      </c>
      <c r="C11" s="9">
        <v>99.944263622999998</v>
      </c>
      <c r="D11" s="9" t="str">
        <f>IF(OR($B11="N/A",$C11="N/A"),"N/A",IF(C11&gt;100,"No",IF(C11&lt;95,"No","Yes")))</f>
        <v>Yes</v>
      </c>
      <c r="E11" s="9">
        <v>99.999992453000004</v>
      </c>
      <c r="F11" s="9" t="str">
        <f>IF(OR($B11="N/A",$E11="N/A"),"N/A",IF(E11&gt;100,"No",IF(E11&lt;95,"No","Yes")))</f>
        <v>Yes</v>
      </c>
      <c r="G11" s="9">
        <v>99.766635686000001</v>
      </c>
      <c r="H11" s="9" t="str">
        <f>IF($B11="N/A","N/A",IF(G11&gt;100,"No",IF(G11&lt;95,"No","Yes")))</f>
        <v>Yes</v>
      </c>
      <c r="I11" s="10">
        <v>5.5800000000000002E-2</v>
      </c>
      <c r="J11" s="10">
        <v>-0.23300000000000001</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3" t="s">
        <v>840</v>
      </c>
      <c r="B13" s="35" t="s">
        <v>214</v>
      </c>
      <c r="C13" s="9">
        <v>66.476014286999998</v>
      </c>
      <c r="D13" s="9" t="str">
        <f t="shared" si="1"/>
        <v>No</v>
      </c>
      <c r="E13" s="9">
        <v>65.297082017999998</v>
      </c>
      <c r="F13" s="9" t="str">
        <f t="shared" si="2"/>
        <v>No</v>
      </c>
      <c r="G13" s="9">
        <v>55.653434157</v>
      </c>
      <c r="H13" s="9" t="str">
        <f t="shared" si="3"/>
        <v>No</v>
      </c>
      <c r="I13" s="10">
        <v>-1.77</v>
      </c>
      <c r="J13" s="10">
        <v>-14.8</v>
      </c>
      <c r="K13" s="9" t="str">
        <f t="shared" si="0"/>
        <v>Yes</v>
      </c>
    </row>
    <row r="14" spans="1:11" x14ac:dyDescent="0.2">
      <c r="A14" s="3" t="s">
        <v>13</v>
      </c>
      <c r="B14" s="35" t="s">
        <v>213</v>
      </c>
      <c r="C14" s="36">
        <v>62838</v>
      </c>
      <c r="D14" s="9" t="str">
        <f>IF($B14="N/A","N/A",IF(C14&gt;15,"No",IF(C14&lt;-15,"No","Yes")))</f>
        <v>N/A</v>
      </c>
      <c r="E14" s="36">
        <v>68744</v>
      </c>
      <c r="F14" s="9" t="str">
        <f>IF($B14="N/A","N/A",IF(E14&gt;15,"No",IF(E14&lt;-15,"No","Yes")))</f>
        <v>N/A</v>
      </c>
      <c r="G14" s="36">
        <v>54855</v>
      </c>
      <c r="H14" s="9" t="str">
        <f>IF($B14="N/A","N/A",IF(G14&gt;15,"No",IF(G14&lt;-15,"No","Yes")))</f>
        <v>N/A</v>
      </c>
      <c r="I14" s="10">
        <v>9.3989999999999991</v>
      </c>
      <c r="J14" s="10">
        <v>-20.2</v>
      </c>
      <c r="K14" s="9" t="str">
        <f t="shared" si="0"/>
        <v>Yes</v>
      </c>
    </row>
    <row r="15" spans="1:11" ht="14.25" customHeight="1" x14ac:dyDescent="0.2">
      <c r="A15" s="3" t="s">
        <v>444</v>
      </c>
      <c r="B15" s="35" t="s">
        <v>213</v>
      </c>
      <c r="C15" s="9">
        <v>4.7264394155999998</v>
      </c>
      <c r="D15" s="9" t="str">
        <f>IF($B15="N/A","N/A",IF(C15&gt;15,"No",IF(C15&lt;-15,"No","Yes")))</f>
        <v>N/A</v>
      </c>
      <c r="E15" s="9">
        <v>6.7598626789000003</v>
      </c>
      <c r="F15" s="9" t="str">
        <f>IF($B15="N/A","N/A",IF(E15&gt;15,"No",IF(E15&lt;-15,"No","Yes")))</f>
        <v>N/A</v>
      </c>
      <c r="G15" s="9">
        <v>12.481997995</v>
      </c>
      <c r="H15" s="9" t="str">
        <f>IF($B15="N/A","N/A",IF(G15&gt;15,"No",IF(G15&lt;-15,"No","Yes")))</f>
        <v>N/A</v>
      </c>
      <c r="I15" s="10">
        <v>43.02</v>
      </c>
      <c r="J15" s="10">
        <v>84.65</v>
      </c>
      <c r="K15" s="9" t="str">
        <f t="shared" si="0"/>
        <v>No</v>
      </c>
    </row>
    <row r="16" spans="1:11" ht="12.75" customHeight="1" x14ac:dyDescent="0.2">
      <c r="A16" s="3" t="s">
        <v>862</v>
      </c>
      <c r="B16" s="35" t="s">
        <v>213</v>
      </c>
      <c r="C16" s="37">
        <v>120.8</v>
      </c>
      <c r="D16" s="9" t="str">
        <f>IF($B16="N/A","N/A",IF(C16&gt;15,"No",IF(C16&lt;-15,"No","Yes")))</f>
        <v>N/A</v>
      </c>
      <c r="E16" s="37">
        <v>71.996556917999996</v>
      </c>
      <c r="F16" s="9" t="str">
        <f>IF($B16="N/A","N/A",IF(E16&gt;15,"No",IF(E16&lt;-15,"No","Yes")))</f>
        <v>N/A</v>
      </c>
      <c r="G16" s="37">
        <v>134.80955162999999</v>
      </c>
      <c r="H16" s="9" t="str">
        <f>IF($B16="N/A","N/A",IF(G16&gt;15,"No",IF(G16&lt;-15,"No","Yes")))</f>
        <v>N/A</v>
      </c>
      <c r="I16" s="10">
        <v>-40.4</v>
      </c>
      <c r="J16" s="10">
        <v>87.24</v>
      </c>
      <c r="K16" s="9" t="str">
        <f t="shared" si="0"/>
        <v>No</v>
      </c>
    </row>
    <row r="17" spans="1:11" x14ac:dyDescent="0.2">
      <c r="A17" s="3" t="s">
        <v>131</v>
      </c>
      <c r="B17" s="35" t="s">
        <v>213</v>
      </c>
      <c r="C17" s="36">
        <v>3149</v>
      </c>
      <c r="D17" s="9" t="str">
        <f>IF($B17="N/A","N/A",IF(C17&gt;15,"No",IF(C17&lt;-15,"No","Yes")))</f>
        <v>N/A</v>
      </c>
      <c r="E17" s="36">
        <v>648</v>
      </c>
      <c r="F17" s="9" t="str">
        <f>IF($B17="N/A","N/A",IF(E17&gt;15,"No",IF(E17&lt;-15,"No","Yes")))</f>
        <v>N/A</v>
      </c>
      <c r="G17" s="36">
        <v>121</v>
      </c>
      <c r="H17" s="9" t="str">
        <f>IF($B17="N/A","N/A",IF(G17&gt;15,"No",IF(G17&lt;-15,"No","Yes")))</f>
        <v>N/A</v>
      </c>
      <c r="I17" s="10">
        <v>-79.400000000000006</v>
      </c>
      <c r="J17" s="10">
        <v>-81.3</v>
      </c>
      <c r="K17" s="9" t="str">
        <f t="shared" si="0"/>
        <v>No</v>
      </c>
    </row>
    <row r="18" spans="1:11" x14ac:dyDescent="0.2">
      <c r="A18" s="3" t="s">
        <v>346</v>
      </c>
      <c r="B18" s="35" t="s">
        <v>213</v>
      </c>
      <c r="C18" s="8">
        <v>2.3458146499999999E-2</v>
      </c>
      <c r="D18" s="9" t="str">
        <f>IF($B18="N/A","N/A",IF(C18&gt;15,"No",IF(C18&lt;-15,"No","Yes")))</f>
        <v>N/A</v>
      </c>
      <c r="E18" s="8">
        <v>4.8902327999999998E-3</v>
      </c>
      <c r="F18" s="9" t="str">
        <f>IF($B18="N/A","N/A",IF(E18&gt;15,"No",IF(E18&lt;-15,"No","Yes")))</f>
        <v>N/A</v>
      </c>
      <c r="G18" s="8">
        <v>1.0323966999999999E-3</v>
      </c>
      <c r="H18" s="9" t="str">
        <f>IF($B18="N/A","N/A",IF(G18&gt;15,"No",IF(G18&lt;-15,"No","Yes")))</f>
        <v>N/A</v>
      </c>
      <c r="I18" s="10">
        <v>-79.2</v>
      </c>
      <c r="J18" s="10">
        <v>-78.900000000000006</v>
      </c>
      <c r="K18" s="9" t="str">
        <f t="shared" si="0"/>
        <v>No</v>
      </c>
    </row>
    <row r="19" spans="1:11" ht="27.75" customHeight="1" x14ac:dyDescent="0.2">
      <c r="A19" s="3" t="s">
        <v>841</v>
      </c>
      <c r="B19" s="35" t="s">
        <v>213</v>
      </c>
      <c r="C19" s="37">
        <v>46.911400444999998</v>
      </c>
      <c r="D19" s="9" t="str">
        <f>IF($B19="N/A","N/A",IF(C19&gt;60,"No",IF(C19&lt;15,"No","Yes")))</f>
        <v>N/A</v>
      </c>
      <c r="E19" s="37">
        <v>51.155864198000003</v>
      </c>
      <c r="F19" s="9" t="str">
        <f>IF($B19="N/A","N/A",IF(E19&gt;60,"No",IF(E19&lt;15,"No","Yes")))</f>
        <v>N/A</v>
      </c>
      <c r="G19" s="37">
        <v>292.02479339000001</v>
      </c>
      <c r="H19" s="9" t="str">
        <f>IF($B19="N/A","N/A",IF(G19&gt;60,"No",IF(G19&lt;15,"No","Yes")))</f>
        <v>N/A</v>
      </c>
      <c r="I19" s="10">
        <v>9.048</v>
      </c>
      <c r="J19" s="10">
        <v>470.9</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1748</v>
      </c>
      <c r="J20" s="10" t="s">
        <v>1748</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1748</v>
      </c>
      <c r="J21" s="10" t="s">
        <v>1748</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1748</v>
      </c>
      <c r="J22" s="10" t="s">
        <v>1748</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62838</v>
      </c>
      <c r="D6" s="9" t="str">
        <f>IF($B6="N/A","N/A",IF(C6&gt;15,"No",IF(C6&lt;-15,"No","Yes")))</f>
        <v>N/A</v>
      </c>
      <c r="E6" s="36">
        <v>68744</v>
      </c>
      <c r="F6" s="9" t="str">
        <f>IF($B6="N/A","N/A",IF(E6&gt;15,"No",IF(E6&lt;-15,"No","Yes")))</f>
        <v>N/A</v>
      </c>
      <c r="G6" s="36">
        <v>54855</v>
      </c>
      <c r="H6" s="9" t="str">
        <f>IF($B6="N/A","N/A",IF(G6&gt;15,"No",IF(G6&lt;-15,"No","Yes")))</f>
        <v>N/A</v>
      </c>
      <c r="I6" s="10">
        <v>9.3989999999999991</v>
      </c>
      <c r="J6" s="10">
        <v>-20.2</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1748</v>
      </c>
      <c r="J8" s="10" t="s">
        <v>1748</v>
      </c>
      <c r="K8" s="9" t="str">
        <f t="shared" si="0"/>
        <v>N/A</v>
      </c>
    </row>
    <row r="9" spans="1:11" x14ac:dyDescent="0.2">
      <c r="A9" s="3" t="s">
        <v>854</v>
      </c>
      <c r="B9" s="35" t="s">
        <v>271</v>
      </c>
      <c r="C9" s="37">
        <v>98.802157930000007</v>
      </c>
      <c r="D9" s="9" t="str">
        <f>IF($B9="N/A","N/A",IF(C9&gt;60,"No",IF(C9&lt;15,"No","Yes")))</f>
        <v>No</v>
      </c>
      <c r="E9" s="37">
        <v>92.568587804000003</v>
      </c>
      <c r="F9" s="9" t="str">
        <f>IF($B9="N/A","N/A",IF(E9&gt;60,"No",IF(E9&lt;15,"No","Yes")))</f>
        <v>No</v>
      </c>
      <c r="G9" s="37">
        <v>124.21678971999999</v>
      </c>
      <c r="H9" s="9" t="str">
        <f>IF($B9="N/A","N/A",IF(G9&gt;60,"No",IF(G9&lt;15,"No","Yes")))</f>
        <v>No</v>
      </c>
      <c r="I9" s="10">
        <v>-6.31</v>
      </c>
      <c r="J9" s="10">
        <v>34.19</v>
      </c>
      <c r="K9" s="9" t="str">
        <f t="shared" si="0"/>
        <v>No</v>
      </c>
    </row>
    <row r="10" spans="1:11" x14ac:dyDescent="0.2">
      <c r="A10" s="3" t="s">
        <v>14</v>
      </c>
      <c r="B10" s="35" t="s">
        <v>272</v>
      </c>
      <c r="C10" s="9">
        <v>0</v>
      </c>
      <c r="D10" s="9" t="str">
        <f>IF($B10="N/A","N/A",IF(C10&gt;15,"No",IF(C10&lt;=0,"No","Yes")))</f>
        <v>No</v>
      </c>
      <c r="E10" s="9">
        <v>0</v>
      </c>
      <c r="F10" s="9" t="str">
        <f>IF($B10="N/A","N/A",IF(E10&gt;15,"No",IF(E10&lt;=0,"No","Yes")))</f>
        <v>No</v>
      </c>
      <c r="G10" s="9">
        <v>0</v>
      </c>
      <c r="H10" s="9" t="str">
        <f>IF($B10="N/A","N/A",IF(G10&gt;15,"No",IF(G10&lt;=0,"No","Yes")))</f>
        <v>No</v>
      </c>
      <c r="I10" s="10" t="s">
        <v>1748</v>
      </c>
      <c r="J10" s="10" t="s">
        <v>1748</v>
      </c>
      <c r="K10" s="9" t="str">
        <f t="shared" si="0"/>
        <v>N/A</v>
      </c>
    </row>
    <row r="11" spans="1:11" x14ac:dyDescent="0.2">
      <c r="A11" s="3" t="s">
        <v>877</v>
      </c>
      <c r="B11" s="35" t="s">
        <v>213</v>
      </c>
      <c r="C11" s="37" t="s">
        <v>1748</v>
      </c>
      <c r="D11" s="9" t="str">
        <f>IF($B11="N/A","N/A",IF(C11&gt;15,"No",IF(C11&lt;-15,"No","Yes")))</f>
        <v>N/A</v>
      </c>
      <c r="E11" s="37" t="s">
        <v>1748</v>
      </c>
      <c r="F11" s="9" t="str">
        <f>IF($B11="N/A","N/A",IF(E11&gt;15,"No",IF(E11&lt;-15,"No","Yes")))</f>
        <v>N/A</v>
      </c>
      <c r="G11" s="37" t="s">
        <v>1748</v>
      </c>
      <c r="H11" s="9" t="str">
        <f>IF($B11="N/A","N/A",IF(G11&gt;15,"No",IF(G11&lt;-15,"No","Yes")))</f>
        <v>N/A</v>
      </c>
      <c r="I11" s="10" t="s">
        <v>1748</v>
      </c>
      <c r="J11" s="10" t="s">
        <v>1748</v>
      </c>
      <c r="K11" s="9" t="str">
        <f t="shared" si="0"/>
        <v>N/A</v>
      </c>
    </row>
    <row r="12" spans="1:11" x14ac:dyDescent="0.2">
      <c r="A12" s="3" t="s">
        <v>939</v>
      </c>
      <c r="B12" s="35" t="s">
        <v>213</v>
      </c>
      <c r="C12" s="9">
        <v>0.63019192209999997</v>
      </c>
      <c r="D12" s="9" t="str">
        <f>IF($B12="N/A","N/A",IF(C12&gt;15,"No",IF(C12&lt;-15,"No","Yes")))</f>
        <v>N/A</v>
      </c>
      <c r="E12" s="9">
        <v>0.60514372159999996</v>
      </c>
      <c r="F12" s="9" t="str">
        <f>IF($B12="N/A","N/A",IF(E12&gt;15,"No",IF(E12&lt;-15,"No","Yes")))</f>
        <v>N/A</v>
      </c>
      <c r="G12" s="9">
        <v>0.50132166619999996</v>
      </c>
      <c r="H12" s="9" t="str">
        <f>IF($B12="N/A","N/A",IF(G12&gt;15,"No",IF(G12&lt;-15,"No","Yes")))</f>
        <v>N/A</v>
      </c>
      <c r="I12" s="10">
        <v>-3.97</v>
      </c>
      <c r="J12" s="10">
        <v>-17.2</v>
      </c>
      <c r="K12" s="9" t="str">
        <f t="shared" si="0"/>
        <v>Yes</v>
      </c>
    </row>
    <row r="13" spans="1:11" x14ac:dyDescent="0.2">
      <c r="A13" s="3" t="s">
        <v>51</v>
      </c>
      <c r="B13" s="35" t="s">
        <v>273</v>
      </c>
      <c r="C13" s="9">
        <v>98.858970686999996</v>
      </c>
      <c r="D13" s="9" t="str">
        <f>IF($B13="N/A","N/A",IF(C13&gt;99,"No",IF(C13&lt;95,"No","Yes")))</f>
        <v>Yes</v>
      </c>
      <c r="E13" s="9">
        <v>98.440591178999995</v>
      </c>
      <c r="F13" s="9" t="str">
        <f>IF($B13="N/A","N/A",IF(E13&gt;99,"No",IF(E13&lt;95,"No","Yes")))</f>
        <v>Yes</v>
      </c>
      <c r="G13" s="9">
        <v>98.924437151999996</v>
      </c>
      <c r="H13" s="9" t="str">
        <f>IF($B13="N/A","N/A",IF(G13&gt;99,"No",IF(G13&lt;95,"No","Yes")))</f>
        <v>Yes</v>
      </c>
      <c r="I13" s="10">
        <v>-0.42299999999999999</v>
      </c>
      <c r="J13" s="10">
        <v>0.49149999999999999</v>
      </c>
      <c r="K13" s="9" t="str">
        <f t="shared" si="0"/>
        <v>Yes</v>
      </c>
    </row>
    <row r="14" spans="1:11" x14ac:dyDescent="0.2">
      <c r="A14" s="3" t="s">
        <v>52</v>
      </c>
      <c r="B14" s="35" t="s">
        <v>274</v>
      </c>
      <c r="C14" s="9">
        <v>1.1410293135</v>
      </c>
      <c r="D14" s="9" t="str">
        <f>IF($B14="N/A","N/A",IF(C14&gt;6,"No",IF(C14&lt;=0,"No","Yes")))</f>
        <v>Yes</v>
      </c>
      <c r="E14" s="9">
        <v>1.5594088210999999</v>
      </c>
      <c r="F14" s="9" t="str">
        <f>IF($B14="N/A","N/A",IF(E14&gt;6,"No",IF(E14&lt;=0,"No","Yes")))</f>
        <v>Yes</v>
      </c>
      <c r="G14" s="9">
        <v>1.0755628475000001</v>
      </c>
      <c r="H14" s="9" t="str">
        <f>IF($B14="N/A","N/A",IF(G14&gt;6,"No",IF(G14&lt;=0,"No","Yes")))</f>
        <v>Yes</v>
      </c>
      <c r="I14" s="10">
        <v>36.67</v>
      </c>
      <c r="J14" s="10">
        <v>-31</v>
      </c>
      <c r="K14" s="9" t="str">
        <f t="shared" si="0"/>
        <v>No</v>
      </c>
    </row>
    <row r="15" spans="1:11" x14ac:dyDescent="0.2">
      <c r="A15" s="3" t="s">
        <v>164</v>
      </c>
      <c r="B15" s="35" t="s">
        <v>213</v>
      </c>
      <c r="C15" s="9">
        <v>94.341687996000005</v>
      </c>
      <c r="D15" s="9" t="str">
        <f>IF($B15="N/A","N/A",IF(C15&gt;15,"No",IF(C15&lt;-15,"No","Yes")))</f>
        <v>N/A</v>
      </c>
      <c r="E15" s="9">
        <v>97.780470504999997</v>
      </c>
      <c r="F15" s="9" t="str">
        <f>IF($B15="N/A","N/A",IF(E15&gt;15,"No",IF(E15&lt;-15,"No","Yes")))</f>
        <v>N/A</v>
      </c>
      <c r="G15" s="9">
        <v>96.334654013000005</v>
      </c>
      <c r="H15" s="9" t="str">
        <f>IF($B15="N/A","N/A",IF(G15&gt;15,"No",IF(G15&lt;-15,"No","Yes")))</f>
        <v>N/A</v>
      </c>
      <c r="I15" s="10">
        <v>3.645</v>
      </c>
      <c r="J15" s="10">
        <v>-1.48</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100</v>
      </c>
      <c r="D17" s="9" t="str">
        <f>IF($B17="N/A","N/A",IF(C17&gt;98,"Yes","No"))</f>
        <v>Yes</v>
      </c>
      <c r="E17" s="9">
        <v>99.998522284000003</v>
      </c>
      <c r="F17" s="9" t="str">
        <f>IF($B17="N/A","N/A",IF(E17&gt;98,"Yes","No"))</f>
        <v>Yes</v>
      </c>
      <c r="G17" s="9">
        <v>99.926287661999993</v>
      </c>
      <c r="H17" s="9" t="str">
        <f>IF($B17="N/A","N/A",IF(G17&gt;98,"Yes","No"))</f>
        <v>Yes</v>
      </c>
      <c r="I17" s="10">
        <v>-1E-3</v>
      </c>
      <c r="J17" s="10">
        <v>-7.1999999999999995E-2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99.758108151000002</v>
      </c>
      <c r="D19" s="9" t="str">
        <f>IF($B19="N/A","N/A",IF(C19&gt;100,"No",IF(C19&lt;98,"No","Yes")))</f>
        <v>Yes</v>
      </c>
      <c r="E19" s="9">
        <v>99.850168741999994</v>
      </c>
      <c r="F19" s="9" t="str">
        <f>IF($B19="N/A","N/A",IF(E19&gt;100,"No",IF(E19&lt;98,"No","Yes")))</f>
        <v>Yes</v>
      </c>
      <c r="G19" s="9">
        <v>99.759365599999995</v>
      </c>
      <c r="H19" s="9" t="str">
        <f>IF($B19="N/A","N/A",IF(G19&gt;100,"No",IF(G19&lt;98,"No","Yes")))</f>
        <v>Yes</v>
      </c>
      <c r="I19" s="10">
        <v>9.2299999999999993E-2</v>
      </c>
      <c r="J19" s="10">
        <v>-9.0999999999999998E-2</v>
      </c>
      <c r="K19" s="9" t="str">
        <f>IF(J19="Div by 0", "N/A", IF(J19="N/A","N/A", IF(J19&gt;30, "No", IF(J19&lt;-30, "No", "Yes"))))</f>
        <v>Yes</v>
      </c>
    </row>
    <row r="20" spans="1:11" x14ac:dyDescent="0.2">
      <c r="A20" s="3" t="s">
        <v>679</v>
      </c>
      <c r="B20" s="35"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5"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1726</v>
      </c>
      <c r="B22" s="35" t="s">
        <v>213</v>
      </c>
      <c r="C22" s="9">
        <v>67.592857824999996</v>
      </c>
      <c r="D22" s="9" t="str">
        <f>IF($B22="N/A","N/A",IF(C22&gt;15,"No",IF(C22&lt;-15,"No","Yes")))</f>
        <v>N/A</v>
      </c>
      <c r="E22" s="9">
        <v>66.363609914999998</v>
      </c>
      <c r="F22" s="9" t="str">
        <f>IF($B22="N/A","N/A",IF(E22&gt;15,"No",IF(E22&lt;-15,"No","Yes")))</f>
        <v>N/A</v>
      </c>
      <c r="G22" s="9">
        <v>59.883328775999999</v>
      </c>
      <c r="H22" s="9" t="str">
        <f>IF($B22="N/A","N/A",IF(G22&gt;15,"No",IF(G22&lt;-15,"No","Yes")))</f>
        <v>N/A</v>
      </c>
      <c r="I22" s="10">
        <v>-1.82</v>
      </c>
      <c r="J22" s="10">
        <v>-9.76</v>
      </c>
      <c r="K22" s="9" t="str">
        <f t="shared" ref="K22:K31" si="1">IF(J22="Div by 0", "N/A", IF(J22="N/A","N/A", IF(J22&gt;30, "No", IF(J22&lt;-30, "No", "Yes"))))</f>
        <v>Yes</v>
      </c>
    </row>
    <row r="23" spans="1:11" x14ac:dyDescent="0.2">
      <c r="A23" s="3" t="s">
        <v>940</v>
      </c>
      <c r="B23" s="35" t="s">
        <v>213</v>
      </c>
      <c r="C23" s="9">
        <v>32.381679875000003</v>
      </c>
      <c r="D23" s="9" t="str">
        <f>IF($B23="N/A","N/A",IF(C23&gt;15,"No",IF(C23&lt;-15,"No","Yes")))</f>
        <v>N/A</v>
      </c>
      <c r="E23" s="9">
        <v>33.425462586000002</v>
      </c>
      <c r="F23" s="9" t="str">
        <f>IF($B23="N/A","N/A",IF(E23&gt;15,"No",IF(E23&lt;-15,"No","Yes")))</f>
        <v>N/A</v>
      </c>
      <c r="G23" s="9">
        <v>40.072919515000002</v>
      </c>
      <c r="H23" s="9" t="str">
        <f>IF($B23="N/A","N/A",IF(G23&gt;15,"No",IF(G23&lt;-15,"No","Yes")))</f>
        <v>N/A</v>
      </c>
      <c r="I23" s="10">
        <v>3.2229999999999999</v>
      </c>
      <c r="J23" s="10">
        <v>19.89</v>
      </c>
      <c r="K23" s="9" t="str">
        <f t="shared" si="1"/>
        <v>Yes</v>
      </c>
    </row>
    <row r="24" spans="1:11" ht="25.5" x14ac:dyDescent="0.2">
      <c r="A24" s="3" t="s">
        <v>941</v>
      </c>
      <c r="B24" s="35" t="s">
        <v>213</v>
      </c>
      <c r="C24" s="9">
        <v>4.7741811999999998E-3</v>
      </c>
      <c r="D24" s="9" t="str">
        <f>IF($B24="N/A","N/A",IF(C24&gt;15,"No",IF(C24&lt;-15,"No","Yes")))</f>
        <v>N/A</v>
      </c>
      <c r="E24" s="9">
        <v>2.18200861E-2</v>
      </c>
      <c r="F24" s="9" t="str">
        <f>IF($B24="N/A","N/A",IF(E24&gt;15,"No",IF(E24&lt;-15,"No","Yes")))</f>
        <v>N/A</v>
      </c>
      <c r="G24" s="9">
        <v>1.4583903E-2</v>
      </c>
      <c r="H24" s="9" t="str">
        <f>IF($B24="N/A","N/A",IF(G24&gt;15,"No",IF(G24&lt;-15,"No","Yes")))</f>
        <v>N/A</v>
      </c>
      <c r="I24" s="10">
        <v>357</v>
      </c>
      <c r="J24" s="10">
        <v>-33.200000000000003</v>
      </c>
      <c r="K24" s="9" t="str">
        <f t="shared" si="1"/>
        <v>No</v>
      </c>
    </row>
    <row r="25" spans="1:11" x14ac:dyDescent="0.2">
      <c r="A25" s="3" t="s">
        <v>166</v>
      </c>
      <c r="B25" s="35"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5"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168</v>
      </c>
      <c r="B27" s="35"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5" t="s">
        <v>213</v>
      </c>
      <c r="C28" s="9">
        <v>21.178267927</v>
      </c>
      <c r="D28" s="9" t="str">
        <f>IF($B28="N/A","N/A",IF(C28&gt;15,"No",IF(C28&lt;-15,"No","Yes")))</f>
        <v>N/A</v>
      </c>
      <c r="E28" s="9">
        <v>22.970731991000001</v>
      </c>
      <c r="F28" s="9" t="str">
        <f>IF($B28="N/A","N/A",IF(E28&gt;15,"No",IF(E28&lt;-15,"No","Yes")))</f>
        <v>N/A</v>
      </c>
      <c r="G28" s="9">
        <v>11.499407529000001</v>
      </c>
      <c r="H28" s="9" t="str">
        <f>IF($B28="N/A","N/A",IF(G28&gt;15,"No",IF(G28&lt;-15,"No","Yes")))</f>
        <v>N/A</v>
      </c>
      <c r="I28" s="10">
        <v>8.4640000000000004</v>
      </c>
      <c r="J28" s="10">
        <v>-49.9</v>
      </c>
      <c r="K28" s="9" t="str">
        <f t="shared" si="1"/>
        <v>No</v>
      </c>
    </row>
    <row r="29" spans="1:11" x14ac:dyDescent="0.2">
      <c r="A29" s="3" t="s">
        <v>55</v>
      </c>
      <c r="B29" s="35" t="s">
        <v>213</v>
      </c>
      <c r="C29" s="9">
        <v>78.821732073000007</v>
      </c>
      <c r="D29" s="9" t="str">
        <f>IF($B29="N/A","N/A",IF(C29&gt;15,"No",IF(C29&lt;-15,"No","Yes")))</f>
        <v>N/A</v>
      </c>
      <c r="E29" s="9">
        <v>77.029268009000006</v>
      </c>
      <c r="F29" s="9" t="str">
        <f>IF($B29="N/A","N/A",IF(E29&gt;15,"No",IF(E29&lt;-15,"No","Yes")))</f>
        <v>N/A</v>
      </c>
      <c r="G29" s="9">
        <v>88.500592471000004</v>
      </c>
      <c r="H29" s="9" t="str">
        <f>IF($B29="N/A","N/A",IF(G29&gt;15,"No",IF(G29&lt;-15,"No","Yes")))</f>
        <v>N/A</v>
      </c>
      <c r="I29" s="10">
        <v>-2.27</v>
      </c>
      <c r="J29" s="10">
        <v>14.89</v>
      </c>
      <c r="K29" s="9" t="str">
        <f t="shared" si="1"/>
        <v>Yes</v>
      </c>
    </row>
    <row r="30" spans="1:11" x14ac:dyDescent="0.2">
      <c r="A30" s="3" t="s">
        <v>56</v>
      </c>
      <c r="B30" s="35" t="s">
        <v>213</v>
      </c>
      <c r="C30" s="9">
        <v>80.947834112999999</v>
      </c>
      <c r="D30" s="9" t="str">
        <f>IF($B30="N/A","N/A",IF(C30&gt;15,"No",IF(C30&lt;-15,"No","Yes")))</f>
        <v>N/A</v>
      </c>
      <c r="E30" s="9">
        <v>81.285639474000007</v>
      </c>
      <c r="F30" s="9" t="str">
        <f>IF($B30="N/A","N/A",IF(E30&gt;15,"No",IF(E30&lt;-15,"No","Yes")))</f>
        <v>N/A</v>
      </c>
      <c r="G30" s="9">
        <v>83.647798742000006</v>
      </c>
      <c r="H30" s="9" t="str">
        <f>IF($B30="N/A","N/A",IF(G30&gt;15,"No",IF(G30&lt;-15,"No","Yes")))</f>
        <v>N/A</v>
      </c>
      <c r="I30" s="10">
        <v>0.4173</v>
      </c>
      <c r="J30" s="10">
        <v>2.9060000000000001</v>
      </c>
      <c r="K30" s="9" t="str">
        <f t="shared" si="1"/>
        <v>Yes</v>
      </c>
    </row>
    <row r="31" spans="1:11" x14ac:dyDescent="0.2">
      <c r="A31" s="3" t="s">
        <v>57</v>
      </c>
      <c r="B31" s="35" t="s">
        <v>213</v>
      </c>
      <c r="C31" s="9">
        <v>16.951526146999999</v>
      </c>
      <c r="D31" s="9" t="str">
        <f>IF($B31="N/A","N/A",IF(C31&gt;15,"No",IF(C31&lt;-15,"No","Yes")))</f>
        <v>N/A</v>
      </c>
      <c r="E31" s="9">
        <v>15.404980798</v>
      </c>
      <c r="F31" s="9" t="str">
        <f>IF($B31="N/A","N/A",IF(E31&gt;15,"No",IF(E31&lt;-15,"No","Yes")))</f>
        <v>N/A</v>
      </c>
      <c r="G31" s="9">
        <v>14.89016498</v>
      </c>
      <c r="H31" s="9" t="str">
        <f>IF($B31="N/A","N/A",IF(G31&gt;15,"No",IF(G31&lt;-15,"No","Yes")))</f>
        <v>N/A</v>
      </c>
      <c r="I31" s="10">
        <v>-9.1199999999999992</v>
      </c>
      <c r="J31" s="10">
        <v>-3.34</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13361070</v>
      </c>
      <c r="D6" s="9" t="str">
        <f t="shared" ref="D6:F18" si="0">IF($B6="N/A","N/A",IF(C6&lt;0,"No","Yes"))</f>
        <v>N/A</v>
      </c>
      <c r="E6" s="36">
        <v>13182159</v>
      </c>
      <c r="F6" s="9" t="str">
        <f t="shared" si="0"/>
        <v>N/A</v>
      </c>
      <c r="G6" s="36">
        <v>11665446</v>
      </c>
      <c r="H6" s="9" t="str">
        <f t="shared" ref="H6:H18" si="1">IF($B6="N/A","N/A",IF(G6&lt;0,"No","Yes"))</f>
        <v>N/A</v>
      </c>
      <c r="I6" s="10">
        <v>-1.34</v>
      </c>
      <c r="J6" s="10">
        <v>-11.5</v>
      </c>
      <c r="K6" s="9" t="str">
        <f t="shared" ref="K6:K18" si="2">IF(J6="Div by 0", "N/A", IF(J6="N/A","N/A", IF(J6&gt;30, "No", IF(J6&lt;-30, "No", "Yes"))))</f>
        <v>Yes</v>
      </c>
    </row>
    <row r="7" spans="1:11" x14ac:dyDescent="0.2">
      <c r="A7" s="26" t="s">
        <v>445</v>
      </c>
      <c r="B7" s="85" t="s">
        <v>213</v>
      </c>
      <c r="C7" s="9">
        <v>2.7456333961000001</v>
      </c>
      <c r="D7" s="9" t="str">
        <f t="shared" si="0"/>
        <v>N/A</v>
      </c>
      <c r="E7" s="9">
        <v>2.6083435953</v>
      </c>
      <c r="F7" s="9" t="str">
        <f t="shared" si="0"/>
        <v>N/A</v>
      </c>
      <c r="G7" s="9">
        <v>2.8074880292</v>
      </c>
      <c r="H7" s="9" t="str">
        <f t="shared" si="1"/>
        <v>N/A</v>
      </c>
      <c r="I7" s="10">
        <v>-5</v>
      </c>
      <c r="J7" s="10">
        <v>7.6349999999999998</v>
      </c>
      <c r="K7" s="9" t="str">
        <f t="shared" si="2"/>
        <v>Yes</v>
      </c>
    </row>
    <row r="8" spans="1:11" x14ac:dyDescent="0.2">
      <c r="A8" s="26" t="s">
        <v>446</v>
      </c>
      <c r="B8" s="85" t="s">
        <v>213</v>
      </c>
      <c r="C8" s="9">
        <v>22.408444833000001</v>
      </c>
      <c r="D8" s="9" t="str">
        <f t="shared" si="0"/>
        <v>N/A</v>
      </c>
      <c r="E8" s="9">
        <v>24.698139355999999</v>
      </c>
      <c r="F8" s="9" t="str">
        <f t="shared" si="0"/>
        <v>N/A</v>
      </c>
      <c r="G8" s="9">
        <v>28.770430209000001</v>
      </c>
      <c r="H8" s="9" t="str">
        <f t="shared" si="1"/>
        <v>N/A</v>
      </c>
      <c r="I8" s="10">
        <v>10.220000000000001</v>
      </c>
      <c r="J8" s="10">
        <v>16.489999999999998</v>
      </c>
      <c r="K8" s="9" t="str">
        <f t="shared" si="2"/>
        <v>Yes</v>
      </c>
    </row>
    <row r="9" spans="1:11" x14ac:dyDescent="0.2">
      <c r="A9" s="26" t="s">
        <v>447</v>
      </c>
      <c r="B9" s="85" t="s">
        <v>213</v>
      </c>
      <c r="C9" s="9">
        <v>14.551633963</v>
      </c>
      <c r="D9" s="9" t="str">
        <f t="shared" si="0"/>
        <v>N/A</v>
      </c>
      <c r="E9" s="9">
        <v>14.728581259</v>
      </c>
      <c r="F9" s="9" t="str">
        <f t="shared" si="0"/>
        <v>N/A</v>
      </c>
      <c r="G9" s="9">
        <v>19.244099197000001</v>
      </c>
      <c r="H9" s="9" t="str">
        <f t="shared" si="1"/>
        <v>N/A</v>
      </c>
      <c r="I9" s="10">
        <v>1.216</v>
      </c>
      <c r="J9" s="10">
        <v>30.66</v>
      </c>
      <c r="K9" s="9" t="str">
        <f t="shared" si="2"/>
        <v>No</v>
      </c>
    </row>
    <row r="10" spans="1:11" x14ac:dyDescent="0.2">
      <c r="A10" s="26" t="s">
        <v>448</v>
      </c>
      <c r="B10" s="85" t="s">
        <v>213</v>
      </c>
      <c r="C10" s="9">
        <v>48.992692949999999</v>
      </c>
      <c r="D10" s="9" t="str">
        <f t="shared" si="0"/>
        <v>N/A</v>
      </c>
      <c r="E10" s="9">
        <v>41.340155281000001</v>
      </c>
      <c r="F10" s="9" t="str">
        <f t="shared" si="0"/>
        <v>N/A</v>
      </c>
      <c r="G10" s="9">
        <v>47.54115702</v>
      </c>
      <c r="H10" s="9" t="str">
        <f t="shared" si="1"/>
        <v>N/A</v>
      </c>
      <c r="I10" s="10">
        <v>-15.6</v>
      </c>
      <c r="J10" s="10">
        <v>15</v>
      </c>
      <c r="K10" s="9" t="str">
        <f t="shared" si="2"/>
        <v>Yes</v>
      </c>
    </row>
    <row r="11" spans="1:11" x14ac:dyDescent="0.2">
      <c r="A11" s="2" t="s">
        <v>207</v>
      </c>
      <c r="B11" s="85" t="s">
        <v>213</v>
      </c>
      <c r="C11" s="9">
        <v>99.712942151999997</v>
      </c>
      <c r="D11" s="9" t="str">
        <f t="shared" si="0"/>
        <v>N/A</v>
      </c>
      <c r="E11" s="9">
        <v>98.832770869000001</v>
      </c>
      <c r="F11" s="9" t="str">
        <f t="shared" si="0"/>
        <v>N/A</v>
      </c>
      <c r="G11" s="9">
        <v>99.186863493999994</v>
      </c>
      <c r="H11" s="9" t="str">
        <f t="shared" si="1"/>
        <v>N/A</v>
      </c>
      <c r="I11" s="10">
        <v>-0.88300000000000001</v>
      </c>
      <c r="J11" s="10">
        <v>0.35830000000000001</v>
      </c>
      <c r="K11" s="9" t="str">
        <f t="shared" si="2"/>
        <v>Yes</v>
      </c>
    </row>
    <row r="12" spans="1:11" x14ac:dyDescent="0.2">
      <c r="A12" s="2" t="s">
        <v>939</v>
      </c>
      <c r="B12" s="85" t="s">
        <v>213</v>
      </c>
      <c r="C12" s="9">
        <v>2.2005498063000002</v>
      </c>
      <c r="D12" s="9" t="str">
        <f t="shared" si="0"/>
        <v>N/A</v>
      </c>
      <c r="E12" s="9">
        <v>2.3434780297</v>
      </c>
      <c r="F12" s="9" t="str">
        <f t="shared" si="0"/>
        <v>N/A</v>
      </c>
      <c r="G12" s="9">
        <v>2.1352205478999999</v>
      </c>
      <c r="H12" s="9" t="str">
        <f t="shared" si="1"/>
        <v>N/A</v>
      </c>
      <c r="I12" s="10">
        <v>6.4950000000000001</v>
      </c>
      <c r="J12" s="10">
        <v>-8.89</v>
      </c>
      <c r="K12" s="9" t="str">
        <f t="shared" si="2"/>
        <v>Yes</v>
      </c>
    </row>
    <row r="13" spans="1:11" x14ac:dyDescent="0.2">
      <c r="A13" s="2" t="s">
        <v>51</v>
      </c>
      <c r="B13" s="85" t="s">
        <v>213</v>
      </c>
      <c r="C13" s="9">
        <v>98.667936026000007</v>
      </c>
      <c r="D13" s="9" t="str">
        <f t="shared" si="0"/>
        <v>N/A</v>
      </c>
      <c r="E13" s="9">
        <v>98.674276345999999</v>
      </c>
      <c r="F13" s="9" t="str">
        <f t="shared" si="0"/>
        <v>N/A</v>
      </c>
      <c r="G13" s="9">
        <v>98.672746845999995</v>
      </c>
      <c r="H13" s="9" t="str">
        <f t="shared" si="1"/>
        <v>N/A</v>
      </c>
      <c r="I13" s="10">
        <v>6.4000000000000003E-3</v>
      </c>
      <c r="J13" s="10">
        <v>-2E-3</v>
      </c>
      <c r="K13" s="9" t="str">
        <f t="shared" si="2"/>
        <v>Yes</v>
      </c>
    </row>
    <row r="14" spans="1:11" x14ac:dyDescent="0.2">
      <c r="A14" s="2" t="s">
        <v>52</v>
      </c>
      <c r="B14" s="85" t="s">
        <v>213</v>
      </c>
      <c r="C14" s="9">
        <v>1.3320639739</v>
      </c>
      <c r="D14" s="9" t="str">
        <f t="shared" si="0"/>
        <v>N/A</v>
      </c>
      <c r="E14" s="9">
        <v>1.3257236541999999</v>
      </c>
      <c r="F14" s="9" t="str">
        <f t="shared" si="0"/>
        <v>N/A</v>
      </c>
      <c r="G14" s="9">
        <v>1.3272531542999999</v>
      </c>
      <c r="H14" s="9" t="str">
        <f t="shared" si="1"/>
        <v>N/A</v>
      </c>
      <c r="I14" s="10">
        <v>-0.47599999999999998</v>
      </c>
      <c r="J14" s="10">
        <v>0.1154</v>
      </c>
      <c r="K14" s="9" t="str">
        <f t="shared" si="2"/>
        <v>Yes</v>
      </c>
    </row>
    <row r="15" spans="1:11" x14ac:dyDescent="0.2">
      <c r="A15" s="2" t="s">
        <v>164</v>
      </c>
      <c r="B15" s="85" t="s">
        <v>213</v>
      </c>
      <c r="C15" s="9">
        <v>95.745209091000007</v>
      </c>
      <c r="D15" s="9" t="str">
        <f t="shared" si="0"/>
        <v>N/A</v>
      </c>
      <c r="E15" s="9">
        <v>95.496509678999999</v>
      </c>
      <c r="F15" s="9" t="str">
        <f t="shared" si="0"/>
        <v>N/A</v>
      </c>
      <c r="G15" s="9">
        <v>90.318311374000004</v>
      </c>
      <c r="H15" s="9" t="str">
        <f t="shared" si="1"/>
        <v>N/A</v>
      </c>
      <c r="I15" s="10">
        <v>-0.26</v>
      </c>
      <c r="J15" s="10">
        <v>-5.42</v>
      </c>
      <c r="K15" s="9" t="str">
        <f t="shared" si="2"/>
        <v>Yes</v>
      </c>
    </row>
    <row r="16" spans="1:11" x14ac:dyDescent="0.2">
      <c r="A16" s="2" t="s">
        <v>165</v>
      </c>
      <c r="B16" s="85" t="s">
        <v>213</v>
      </c>
      <c r="C16" s="9">
        <v>99.284811180999995</v>
      </c>
      <c r="D16" s="9" t="str">
        <f t="shared" si="0"/>
        <v>N/A</v>
      </c>
      <c r="E16" s="9">
        <v>99.458623552999995</v>
      </c>
      <c r="F16" s="9" t="str">
        <f t="shared" si="0"/>
        <v>N/A</v>
      </c>
      <c r="G16" s="9">
        <v>99.999965248999999</v>
      </c>
      <c r="H16" s="9" t="str">
        <f t="shared" si="1"/>
        <v>N/A</v>
      </c>
      <c r="I16" s="10">
        <v>0.17510000000000001</v>
      </c>
      <c r="J16" s="10">
        <v>0.54430000000000001</v>
      </c>
      <c r="K16" s="9" t="str">
        <f t="shared" si="2"/>
        <v>Yes</v>
      </c>
    </row>
    <row r="17" spans="1:11" x14ac:dyDescent="0.2">
      <c r="A17" s="2" t="s">
        <v>21</v>
      </c>
      <c r="B17" s="85" t="s">
        <v>213</v>
      </c>
      <c r="C17" s="9">
        <v>98.896116328000005</v>
      </c>
      <c r="D17" s="9" t="str">
        <f t="shared" si="0"/>
        <v>N/A</v>
      </c>
      <c r="E17" s="9">
        <v>98.432492273999998</v>
      </c>
      <c r="F17" s="9" t="str">
        <f t="shared" si="0"/>
        <v>N/A</v>
      </c>
      <c r="G17" s="9">
        <v>99.051866555000004</v>
      </c>
      <c r="H17" s="9" t="str">
        <f t="shared" si="1"/>
        <v>N/A</v>
      </c>
      <c r="I17" s="10">
        <v>-0.46899999999999997</v>
      </c>
      <c r="J17" s="10">
        <v>0.62919999999999998</v>
      </c>
      <c r="K17" s="9" t="str">
        <f t="shared" si="2"/>
        <v>Yes</v>
      </c>
    </row>
    <row r="18" spans="1:11" x14ac:dyDescent="0.2">
      <c r="A18" s="2" t="s">
        <v>53</v>
      </c>
      <c r="B18" s="85" t="s">
        <v>213</v>
      </c>
      <c r="C18" s="9">
        <v>99.999939315999995</v>
      </c>
      <c r="D18" s="9" t="str">
        <f t="shared" si="0"/>
        <v>N/A</v>
      </c>
      <c r="E18" s="9">
        <v>99.999946183999995</v>
      </c>
      <c r="F18" s="9" t="str">
        <f t="shared" si="0"/>
        <v>N/A</v>
      </c>
      <c r="G18" s="9">
        <v>99.999973936999993</v>
      </c>
      <c r="H18" s="9" t="str">
        <f t="shared" si="1"/>
        <v>N/A</v>
      </c>
      <c r="I18" s="10">
        <v>0</v>
      </c>
      <c r="J18" s="10">
        <v>0</v>
      </c>
      <c r="K18" s="9" t="str">
        <f t="shared" si="2"/>
        <v>Yes</v>
      </c>
    </row>
    <row r="19" spans="1:11" x14ac:dyDescent="0.2">
      <c r="A19" s="3" t="s">
        <v>678</v>
      </c>
      <c r="B19" s="85" t="s">
        <v>213</v>
      </c>
      <c r="C19" s="9">
        <v>99.814999846999996</v>
      </c>
      <c r="D19" s="9" t="str">
        <f t="shared" ref="D19:D21" si="3">IF($B19="N/A","N/A",IF(C19&lt;0,"No","Yes"))</f>
        <v>N/A</v>
      </c>
      <c r="E19" s="9">
        <v>99.876112857999999</v>
      </c>
      <c r="F19" s="9" t="str">
        <f t="shared" ref="F19:F21" si="4">IF($B19="N/A","N/A",IF(E19&lt;0,"No","Yes"))</f>
        <v>N/A</v>
      </c>
      <c r="G19" s="9">
        <v>99.673943027999997</v>
      </c>
      <c r="H19" s="9" t="str">
        <f t="shared" ref="H19:H21" si="5">IF($B19="N/A","N/A",IF(G19&lt;0,"No","Yes"))</f>
        <v>N/A</v>
      </c>
      <c r="I19" s="10">
        <v>6.1199999999999997E-2</v>
      </c>
      <c r="J19" s="10">
        <v>-0.20200000000000001</v>
      </c>
      <c r="K19" s="9" t="str">
        <f>IF(J19="Div by 0", "N/A", IF(J19="N/A","N/A", IF(J19&gt;30, "No", IF(J19&lt;-30, "No", "Yes"))))</f>
        <v>Yes</v>
      </c>
    </row>
    <row r="20" spans="1:11" x14ac:dyDescent="0.2">
      <c r="A20" s="3" t="s">
        <v>679</v>
      </c>
      <c r="B20" s="85" t="s">
        <v>213</v>
      </c>
      <c r="C20" s="9">
        <v>99.998952180000003</v>
      </c>
      <c r="D20" s="9" t="str">
        <f t="shared" si="3"/>
        <v>N/A</v>
      </c>
      <c r="E20" s="9">
        <v>99.999810350000004</v>
      </c>
      <c r="F20" s="9" t="str">
        <f t="shared" si="4"/>
        <v>N/A</v>
      </c>
      <c r="G20" s="9">
        <v>99.993647906999996</v>
      </c>
      <c r="H20" s="9" t="str">
        <f t="shared" si="5"/>
        <v>N/A</v>
      </c>
      <c r="I20" s="10">
        <v>8.9999999999999998E-4</v>
      </c>
      <c r="J20" s="10">
        <v>-6.0000000000000001E-3</v>
      </c>
      <c r="K20" s="9" t="str">
        <f>IF(J20="Div by 0", "N/A", IF(J20="N/A","N/A", IF(J20&gt;30, "No", IF(J20&lt;-30, "No", "Yes"))))</f>
        <v>Yes</v>
      </c>
    </row>
    <row r="21" spans="1:11" x14ac:dyDescent="0.2">
      <c r="A21" s="3" t="s">
        <v>680</v>
      </c>
      <c r="B21" s="85" t="s">
        <v>213</v>
      </c>
      <c r="C21" s="9">
        <v>99.998952180000003</v>
      </c>
      <c r="D21" s="9" t="str">
        <f t="shared" si="3"/>
        <v>N/A</v>
      </c>
      <c r="E21" s="9">
        <v>99.999810350000004</v>
      </c>
      <c r="F21" s="9" t="str">
        <f t="shared" si="4"/>
        <v>N/A</v>
      </c>
      <c r="G21" s="9">
        <v>99.993647906999996</v>
      </c>
      <c r="H21" s="9" t="str">
        <f t="shared" si="5"/>
        <v>N/A</v>
      </c>
      <c r="I21" s="10">
        <v>8.9999999999999998E-4</v>
      </c>
      <c r="J21" s="10">
        <v>-6.0000000000000001E-3</v>
      </c>
      <c r="K21" s="9" t="str">
        <f>IF(J21="Div by 0", "N/A", IF(J21="N/A","N/A", IF(J21&gt;30, "No", IF(J21&lt;-30, "No", "Yes"))))</f>
        <v>Yes</v>
      </c>
    </row>
    <row r="22" spans="1:11" ht="16.5" customHeight="1" x14ac:dyDescent="0.2">
      <c r="A22" s="3" t="s">
        <v>1726</v>
      </c>
      <c r="B22" s="85" t="s">
        <v>213</v>
      </c>
      <c r="C22" s="9">
        <v>62.465012158</v>
      </c>
      <c r="D22" s="9" t="str">
        <f t="shared" ref="D22:D31" si="6">IF($B22="N/A","N/A",IF(C22&lt;0,"No","Yes"))</f>
        <v>N/A</v>
      </c>
      <c r="E22" s="9">
        <v>61.167893665999998</v>
      </c>
      <c r="F22" s="9" t="str">
        <f t="shared" ref="F22:F31" si="7">IF($B22="N/A","N/A",IF(E22&lt;0,"No","Yes"))</f>
        <v>N/A</v>
      </c>
      <c r="G22" s="9">
        <v>58.668189796999997</v>
      </c>
      <c r="I22" s="10">
        <v>-2.08</v>
      </c>
      <c r="J22" s="10">
        <v>-4.09</v>
      </c>
      <c r="K22" s="9" t="str">
        <f t="shared" ref="K22:K31" si="8">IF(J22="Div by 0", "N/A", IF(J22="N/A","N/A", IF(J22&gt;30, "No", IF(J22&lt;-30, "No", "Yes"))))</f>
        <v>Yes</v>
      </c>
    </row>
    <row r="23" spans="1:11" x14ac:dyDescent="0.2">
      <c r="A23" s="3" t="s">
        <v>942</v>
      </c>
      <c r="B23" s="85" t="s">
        <v>213</v>
      </c>
      <c r="C23" s="9">
        <v>37.455854958000003</v>
      </c>
      <c r="D23" s="9" t="str">
        <f t="shared" si="6"/>
        <v>N/A</v>
      </c>
      <c r="E23" s="9">
        <v>38.753826289000003</v>
      </c>
      <c r="F23" s="9" t="str">
        <f t="shared" si="7"/>
        <v>N/A</v>
      </c>
      <c r="G23" s="9">
        <v>41.045065915000002</v>
      </c>
      <c r="H23" s="9" t="str">
        <f t="shared" ref="H23:H31" si="9">IF($B23="N/A","N/A",IF(G23&lt;0,"No","Yes"))</f>
        <v>N/A</v>
      </c>
      <c r="I23" s="10">
        <v>3.4649999999999999</v>
      </c>
      <c r="J23" s="10">
        <v>5.9119999999999999</v>
      </c>
      <c r="K23" s="9" t="str">
        <f t="shared" si="8"/>
        <v>Yes</v>
      </c>
    </row>
    <row r="24" spans="1:11" ht="25.5" x14ac:dyDescent="0.2">
      <c r="A24" s="3" t="s">
        <v>943</v>
      </c>
      <c r="B24" s="85" t="s">
        <v>213</v>
      </c>
      <c r="C24" s="9">
        <v>1.44599198E-2</v>
      </c>
      <c r="D24" s="9" t="str">
        <f t="shared" si="6"/>
        <v>N/A</v>
      </c>
      <c r="E24" s="9">
        <v>1.3806539600000001E-2</v>
      </c>
      <c r="F24" s="9" t="str">
        <f t="shared" si="7"/>
        <v>N/A</v>
      </c>
      <c r="G24" s="9">
        <v>0.16475152339999999</v>
      </c>
      <c r="H24" s="9" t="str">
        <f t="shared" si="9"/>
        <v>N/A</v>
      </c>
      <c r="I24" s="10">
        <v>-4.5199999999999996</v>
      </c>
      <c r="J24" s="10">
        <v>1093</v>
      </c>
      <c r="K24" s="9" t="str">
        <f t="shared" si="8"/>
        <v>No</v>
      </c>
    </row>
    <row r="25" spans="1:11" x14ac:dyDescent="0.2">
      <c r="A25" s="2" t="s">
        <v>166</v>
      </c>
      <c r="B25" s="85" t="s">
        <v>213</v>
      </c>
      <c r="C25" s="9">
        <v>99.998952180000003</v>
      </c>
      <c r="D25" s="9" t="str">
        <f t="shared" si="6"/>
        <v>N/A</v>
      </c>
      <c r="E25" s="9">
        <v>99.999810350000004</v>
      </c>
      <c r="F25" s="9" t="str">
        <f t="shared" si="7"/>
        <v>N/A</v>
      </c>
      <c r="G25" s="9">
        <v>99.993647906999996</v>
      </c>
      <c r="H25" s="9" t="str">
        <f t="shared" si="9"/>
        <v>N/A</v>
      </c>
      <c r="I25" s="10">
        <v>8.9999999999999998E-4</v>
      </c>
      <c r="J25" s="10">
        <v>-6.0000000000000001E-3</v>
      </c>
      <c r="K25" s="9" t="str">
        <f t="shared" si="8"/>
        <v>Yes</v>
      </c>
    </row>
    <row r="26" spans="1:11" x14ac:dyDescent="0.2">
      <c r="A26" s="2" t="s">
        <v>167</v>
      </c>
      <c r="B26" s="85" t="s">
        <v>213</v>
      </c>
      <c r="C26" s="9">
        <v>99.998952180000003</v>
      </c>
      <c r="D26" s="9" t="str">
        <f t="shared" si="6"/>
        <v>N/A</v>
      </c>
      <c r="E26" s="9">
        <v>99.999810350000004</v>
      </c>
      <c r="F26" s="9" t="str">
        <f t="shared" si="7"/>
        <v>N/A</v>
      </c>
      <c r="G26" s="9">
        <v>99.993647906999996</v>
      </c>
      <c r="H26" s="9" t="str">
        <f t="shared" si="9"/>
        <v>N/A</v>
      </c>
      <c r="I26" s="10">
        <v>8.9999999999999998E-4</v>
      </c>
      <c r="J26" s="10">
        <v>-6.0000000000000001E-3</v>
      </c>
      <c r="K26" s="9" t="str">
        <f t="shared" si="8"/>
        <v>Yes</v>
      </c>
    </row>
    <row r="27" spans="1:11" x14ac:dyDescent="0.2">
      <c r="A27" s="2" t="s">
        <v>168</v>
      </c>
      <c r="B27" s="85" t="s">
        <v>213</v>
      </c>
      <c r="C27" s="9">
        <v>99.998952180000003</v>
      </c>
      <c r="D27" s="9" t="str">
        <f t="shared" si="6"/>
        <v>N/A</v>
      </c>
      <c r="E27" s="9">
        <v>99.999810350000004</v>
      </c>
      <c r="F27" s="9" t="str">
        <f t="shared" si="7"/>
        <v>N/A</v>
      </c>
      <c r="G27" s="9">
        <v>99.993647906999996</v>
      </c>
      <c r="H27" s="9" t="str">
        <f t="shared" si="9"/>
        <v>N/A</v>
      </c>
      <c r="I27" s="10">
        <v>8.9999999999999998E-4</v>
      </c>
      <c r="J27" s="10">
        <v>-6.0000000000000001E-3</v>
      </c>
      <c r="K27" s="9" t="str">
        <f t="shared" si="8"/>
        <v>Yes</v>
      </c>
    </row>
    <row r="28" spans="1:11" x14ac:dyDescent="0.2">
      <c r="A28" s="2" t="s">
        <v>54</v>
      </c>
      <c r="B28" s="85" t="s">
        <v>213</v>
      </c>
      <c r="C28" s="9">
        <v>10.583381421</v>
      </c>
      <c r="D28" s="9" t="str">
        <f t="shared" si="6"/>
        <v>N/A</v>
      </c>
      <c r="E28" s="9">
        <v>10.615226230999999</v>
      </c>
      <c r="F28" s="9" t="str">
        <f t="shared" si="7"/>
        <v>N/A</v>
      </c>
      <c r="G28" s="9">
        <v>10.840339924</v>
      </c>
      <c r="H28" s="9" t="str">
        <f t="shared" si="9"/>
        <v>N/A</v>
      </c>
      <c r="I28" s="10">
        <v>0.3009</v>
      </c>
      <c r="J28" s="10">
        <v>2.121</v>
      </c>
      <c r="K28" s="9" t="str">
        <f t="shared" si="8"/>
        <v>Yes</v>
      </c>
    </row>
    <row r="29" spans="1:11" x14ac:dyDescent="0.2">
      <c r="A29" s="2" t="s">
        <v>55</v>
      </c>
      <c r="B29" s="85" t="s">
        <v>213</v>
      </c>
      <c r="C29" s="9">
        <v>89.415570759000005</v>
      </c>
      <c r="D29" s="9" t="str">
        <f t="shared" si="6"/>
        <v>N/A</v>
      </c>
      <c r="E29" s="9">
        <v>89.384584118999996</v>
      </c>
      <c r="F29" s="9" t="str">
        <f t="shared" si="7"/>
        <v>N/A</v>
      </c>
      <c r="G29" s="9">
        <v>89.153307983000005</v>
      </c>
      <c r="H29" s="9" t="str">
        <f t="shared" si="9"/>
        <v>N/A</v>
      </c>
      <c r="I29" s="10">
        <v>-3.5000000000000003E-2</v>
      </c>
      <c r="J29" s="10">
        <v>-0.25900000000000001</v>
      </c>
      <c r="K29" s="9" t="str">
        <f t="shared" si="8"/>
        <v>Yes</v>
      </c>
    </row>
    <row r="30" spans="1:11" x14ac:dyDescent="0.2">
      <c r="A30" s="2" t="s">
        <v>56</v>
      </c>
      <c r="B30" s="85" t="s">
        <v>213</v>
      </c>
      <c r="C30" s="9">
        <v>81.801098264999993</v>
      </c>
      <c r="D30" s="9" t="str">
        <f t="shared" si="6"/>
        <v>N/A</v>
      </c>
      <c r="E30" s="9">
        <v>82.214582604</v>
      </c>
      <c r="F30" s="9" t="str">
        <f t="shared" si="7"/>
        <v>N/A</v>
      </c>
      <c r="G30" s="9">
        <v>84.508179112999997</v>
      </c>
      <c r="H30" s="9" t="str">
        <f t="shared" si="9"/>
        <v>N/A</v>
      </c>
      <c r="I30" s="10">
        <v>0.50549999999999995</v>
      </c>
      <c r="J30" s="10">
        <v>2.79</v>
      </c>
      <c r="K30" s="9" t="str">
        <f t="shared" si="8"/>
        <v>Yes</v>
      </c>
    </row>
    <row r="31" spans="1:11" x14ac:dyDescent="0.2">
      <c r="A31" s="2" t="s">
        <v>57</v>
      </c>
      <c r="B31" s="85" t="s">
        <v>213</v>
      </c>
      <c r="C31" s="9">
        <v>15.428255372000001</v>
      </c>
      <c r="D31" s="9" t="str">
        <f t="shared" si="6"/>
        <v>N/A</v>
      </c>
      <c r="E31" s="9">
        <v>13.253618015000001</v>
      </c>
      <c r="F31" s="9" t="str">
        <f t="shared" si="7"/>
        <v>N/A</v>
      </c>
      <c r="G31" s="9">
        <v>12.27848468</v>
      </c>
      <c r="H31" s="9" t="str">
        <f t="shared" si="9"/>
        <v>N/A</v>
      </c>
      <c r="I31" s="10">
        <v>-14.1</v>
      </c>
      <c r="J31" s="10">
        <v>-7.36</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t="s">
        <v>1746</v>
      </c>
      <c r="H6" s="44" t="s">
        <v>213</v>
      </c>
      <c r="I6" s="136" t="s">
        <v>213</v>
      </c>
      <c r="J6" s="136" t="s">
        <v>213</v>
      </c>
      <c r="K6" s="44" t="s">
        <v>213</v>
      </c>
      <c r="L6" s="44" t="s">
        <v>213</v>
      </c>
    </row>
    <row r="7" spans="1:12" x14ac:dyDescent="0.2">
      <c r="A7" s="3" t="s">
        <v>17</v>
      </c>
      <c r="B7" s="30" t="s">
        <v>213</v>
      </c>
      <c r="C7" s="31">
        <v>1893194</v>
      </c>
      <c r="D7" s="82" t="str">
        <f>IF($B7="N/A","N/A",IF(C7&gt;10,"No",IF(C7&lt;-10,"No","Yes")))</f>
        <v>N/A</v>
      </c>
      <c r="E7" s="31">
        <v>1852251</v>
      </c>
      <c r="F7" s="82" t="str">
        <f>IF($B7="N/A","N/A",IF(E7&gt;10,"No",IF(E7&lt;-10,"No","Yes")))</f>
        <v>N/A</v>
      </c>
      <c r="G7" s="31">
        <v>1751485</v>
      </c>
      <c r="H7" s="82" t="str">
        <f>IF($B7="N/A","N/A",IF(G7&gt;10,"No",IF(G7&lt;-10,"No","Yes")))</f>
        <v>N/A</v>
      </c>
      <c r="I7" s="83">
        <v>-2.16</v>
      </c>
      <c r="J7" s="83">
        <v>-5.44</v>
      </c>
      <c r="K7" s="84" t="s">
        <v>739</v>
      </c>
      <c r="L7" s="32" t="str">
        <f>IF(J7="Div by 0", "N/A", IF(K7="N/A","N/A", IF(J7&gt;VALUE(MID(K7,1,2)), "No", IF(J7&lt;-1*VALUE(MID(K7,1,2)), "No", "Yes"))))</f>
        <v>Yes</v>
      </c>
    </row>
    <row r="8" spans="1:12" x14ac:dyDescent="0.2">
      <c r="A8" s="3" t="s">
        <v>58</v>
      </c>
      <c r="B8" s="35" t="s">
        <v>213</v>
      </c>
      <c r="C8" s="47">
        <v>9688410352</v>
      </c>
      <c r="D8" s="44" t="str">
        <f>IF($B8="N/A","N/A",IF(C8&gt;10,"No",IF(C8&lt;-10,"No","Yes")))</f>
        <v>N/A</v>
      </c>
      <c r="E8" s="47">
        <v>9133555832</v>
      </c>
      <c r="F8" s="44" t="str">
        <f>IF($B8="N/A","N/A",IF(E8&gt;10,"No",IF(E8&lt;-10,"No","Yes")))</f>
        <v>N/A</v>
      </c>
      <c r="G8" s="47">
        <v>8196563790</v>
      </c>
      <c r="H8" s="44" t="str">
        <f>IF($B8="N/A","N/A",IF(G8&gt;10,"No",IF(G8&lt;-10,"No","Yes")))</f>
        <v>N/A</v>
      </c>
      <c r="I8" s="12">
        <v>-5.73</v>
      </c>
      <c r="J8" s="12">
        <v>-10.3</v>
      </c>
      <c r="K8" s="45" t="s">
        <v>739</v>
      </c>
      <c r="L8" s="9" t="str">
        <f>IF(J8="Div by 0", "N/A", IF(K8="N/A","N/A", IF(J8&gt;VALUE(MID(K8,1,2)), "No", IF(J8&lt;-1*VALUE(MID(K8,1,2)), "No", "Yes"))))</f>
        <v>Yes</v>
      </c>
    </row>
    <row r="9" spans="1:12" x14ac:dyDescent="0.2">
      <c r="A9" s="59" t="s">
        <v>944</v>
      </c>
      <c r="B9" s="9" t="s">
        <v>213</v>
      </c>
      <c r="C9" s="8">
        <v>7.1150658621999998</v>
      </c>
      <c r="D9" s="44" t="str">
        <f>IF($B9="N/A","N/A",IF(C9&gt;10,"No",IF(C9&lt;-10,"No","Yes")))</f>
        <v>N/A</v>
      </c>
      <c r="E9" s="8">
        <v>6.4559824775000001</v>
      </c>
      <c r="F9" s="44" t="str">
        <f>IF($B9="N/A","N/A",IF(E9&gt;10,"No",IF(E9&lt;-10,"No","Yes")))</f>
        <v>N/A</v>
      </c>
      <c r="G9" s="8">
        <v>8.4490589414000006</v>
      </c>
      <c r="H9" s="44" t="str">
        <f>IF($B9="N/A","N/A",IF(G9&gt;10,"No",IF(G9&lt;-10,"No","Yes")))</f>
        <v>N/A</v>
      </c>
      <c r="I9" s="12">
        <v>-9.26</v>
      </c>
      <c r="J9" s="12">
        <v>30.87</v>
      </c>
      <c r="K9" s="9" t="s">
        <v>213</v>
      </c>
      <c r="L9" s="9" t="str">
        <f>IF(J9="Div by 0", "N/A", IF(K9="N/A","N/A", IF(J9&gt;VALUE(MID(K9,1,2)), "No", IF(J9&lt;-1*VALUE(MID(K9,1,2)), "No", "Yes"))))</f>
        <v>N/A</v>
      </c>
    </row>
    <row r="10" spans="1:12" x14ac:dyDescent="0.2">
      <c r="A10" s="59" t="s">
        <v>945</v>
      </c>
      <c r="B10" s="9" t="s">
        <v>213</v>
      </c>
      <c r="C10" s="8">
        <v>1.1680260977000001</v>
      </c>
      <c r="D10" s="44" t="str">
        <f t="shared" ref="D10:D19" si="0">IF($B10="N/A","N/A",IF(C10&gt;10,"No",IF(C10&lt;-10,"No","Yes")))</f>
        <v>N/A</v>
      </c>
      <c r="E10" s="8">
        <v>1.1249555271</v>
      </c>
      <c r="F10" s="44" t="str">
        <f t="shared" ref="F10:F19" si="1">IF($B10="N/A","N/A",IF(E10&gt;10,"No",IF(E10&lt;-10,"No","Yes")))</f>
        <v>N/A</v>
      </c>
      <c r="G10" s="8">
        <v>1.2575614407</v>
      </c>
      <c r="H10" s="44" t="str">
        <f t="shared" ref="H10:H19" si="2">IF($B10="N/A","N/A",IF(G10&gt;10,"No",IF(G10&lt;-10,"No","Yes")))</f>
        <v>N/A</v>
      </c>
      <c r="I10" s="12">
        <v>-3.69</v>
      </c>
      <c r="J10" s="12">
        <v>11.79</v>
      </c>
      <c r="K10" s="9" t="s">
        <v>213</v>
      </c>
      <c r="L10" s="9" t="str">
        <f t="shared" ref="L10:L26" si="3">IF(J10="Div by 0", "N/A", IF(K10="N/A","N/A", IF(J10&gt;VALUE(MID(K10,1,2)), "No", IF(J10&lt;-1*VALUE(MID(K10,1,2)), "No", "Yes"))))</f>
        <v>N/A</v>
      </c>
    </row>
    <row r="11" spans="1:12" x14ac:dyDescent="0.2">
      <c r="A11" s="59" t="s">
        <v>946</v>
      </c>
      <c r="B11" s="9" t="s">
        <v>213</v>
      </c>
      <c r="C11" s="8">
        <v>18.738544490999999</v>
      </c>
      <c r="D11" s="44" t="str">
        <f t="shared" si="0"/>
        <v>N/A</v>
      </c>
      <c r="E11" s="8">
        <v>18.469419101</v>
      </c>
      <c r="F11" s="44" t="str">
        <f t="shared" si="1"/>
        <v>N/A</v>
      </c>
      <c r="G11" s="8">
        <v>16.896062484000002</v>
      </c>
      <c r="H11" s="44" t="str">
        <f t="shared" si="2"/>
        <v>N/A</v>
      </c>
      <c r="I11" s="12">
        <v>-1.44</v>
      </c>
      <c r="J11" s="12">
        <v>-8.52</v>
      </c>
      <c r="K11" s="9" t="s">
        <v>213</v>
      </c>
      <c r="L11" s="9" t="str">
        <f t="shared" si="3"/>
        <v>N/A</v>
      </c>
    </row>
    <row r="12" spans="1:12" x14ac:dyDescent="0.2">
      <c r="A12" s="59" t="s">
        <v>947</v>
      </c>
      <c r="B12" s="9" t="s">
        <v>213</v>
      </c>
      <c r="C12" s="8">
        <v>4.4633566299999997E-2</v>
      </c>
      <c r="D12" s="44" t="str">
        <f t="shared" si="0"/>
        <v>N/A</v>
      </c>
      <c r="E12" s="8">
        <v>2.2945054400000001E-2</v>
      </c>
      <c r="F12" s="44" t="str">
        <f t="shared" si="1"/>
        <v>N/A</v>
      </c>
      <c r="G12" s="8">
        <v>1.5415490299999999E-2</v>
      </c>
      <c r="H12" s="44" t="str">
        <f t="shared" si="2"/>
        <v>N/A</v>
      </c>
      <c r="I12" s="12">
        <v>-48.6</v>
      </c>
      <c r="J12" s="12">
        <v>-32.799999999999997</v>
      </c>
      <c r="K12" s="9" t="s">
        <v>213</v>
      </c>
      <c r="L12" s="9" t="str">
        <f t="shared" si="3"/>
        <v>N/A</v>
      </c>
    </row>
    <row r="13" spans="1:12" x14ac:dyDescent="0.2">
      <c r="A13" s="59" t="s">
        <v>948</v>
      </c>
      <c r="B13" s="11" t="s">
        <v>213</v>
      </c>
      <c r="C13" s="8">
        <v>4.1043337343999999</v>
      </c>
      <c r="D13" s="44" t="str">
        <f t="shared" si="0"/>
        <v>N/A</v>
      </c>
      <c r="E13" s="8">
        <v>4.3013608847000002</v>
      </c>
      <c r="F13" s="44" t="str">
        <f t="shared" si="1"/>
        <v>N/A</v>
      </c>
      <c r="G13" s="8">
        <v>4.5664678829999996</v>
      </c>
      <c r="H13" s="44" t="str">
        <f t="shared" si="2"/>
        <v>N/A</v>
      </c>
      <c r="I13" s="12">
        <v>4.8</v>
      </c>
      <c r="J13" s="12">
        <v>6.1630000000000003</v>
      </c>
      <c r="K13" s="9" t="s">
        <v>213</v>
      </c>
      <c r="L13" s="9" t="str">
        <f t="shared" si="3"/>
        <v>N/A</v>
      </c>
    </row>
    <row r="14" spans="1:12" ht="12.75" customHeight="1" x14ac:dyDescent="0.2">
      <c r="A14" s="59" t="s">
        <v>949</v>
      </c>
      <c r="B14" s="11" t="s">
        <v>213</v>
      </c>
      <c r="C14" s="8">
        <v>67.978242061000003</v>
      </c>
      <c r="D14" s="44" t="str">
        <f t="shared" si="0"/>
        <v>N/A</v>
      </c>
      <c r="E14" s="8">
        <v>68.730101914000002</v>
      </c>
      <c r="F14" s="44" t="str">
        <f t="shared" si="1"/>
        <v>N/A</v>
      </c>
      <c r="G14" s="8">
        <v>67.844143684000002</v>
      </c>
      <c r="H14" s="44" t="str">
        <f t="shared" si="2"/>
        <v>N/A</v>
      </c>
      <c r="I14" s="12">
        <v>1.1060000000000001</v>
      </c>
      <c r="J14" s="12">
        <v>-1.29</v>
      </c>
      <c r="K14" s="9" t="s">
        <v>213</v>
      </c>
      <c r="L14" s="9" t="str">
        <f t="shared" si="3"/>
        <v>N/A</v>
      </c>
    </row>
    <row r="15" spans="1:12" x14ac:dyDescent="0.2">
      <c r="A15" s="59" t="s">
        <v>950</v>
      </c>
      <c r="B15" s="11" t="s">
        <v>213</v>
      </c>
      <c r="C15" s="8">
        <v>3.697455E-4</v>
      </c>
      <c r="D15" s="44" t="str">
        <f t="shared" si="0"/>
        <v>N/A</v>
      </c>
      <c r="E15" s="8">
        <v>7.5583710000000001E-4</v>
      </c>
      <c r="F15" s="44" t="str">
        <f t="shared" si="1"/>
        <v>N/A</v>
      </c>
      <c r="G15" s="8">
        <v>1.7128323E-3</v>
      </c>
      <c r="H15" s="44" t="str">
        <f t="shared" si="2"/>
        <v>N/A</v>
      </c>
      <c r="I15" s="12">
        <v>104.4</v>
      </c>
      <c r="J15" s="12">
        <v>126.6</v>
      </c>
      <c r="K15" s="9" t="s">
        <v>213</v>
      </c>
      <c r="L15" s="9" t="str">
        <f t="shared" si="3"/>
        <v>N/A</v>
      </c>
    </row>
    <row r="16" spans="1:12" ht="12.75" customHeight="1" x14ac:dyDescent="0.2">
      <c r="A16" s="59" t="s">
        <v>951</v>
      </c>
      <c r="B16" s="11" t="s">
        <v>213</v>
      </c>
      <c r="C16" s="8">
        <v>0.85078444149999999</v>
      </c>
      <c r="D16" s="44" t="str">
        <f t="shared" si="0"/>
        <v>N/A</v>
      </c>
      <c r="E16" s="8">
        <v>0.89447920400000003</v>
      </c>
      <c r="F16" s="44" t="str">
        <f t="shared" si="1"/>
        <v>N/A</v>
      </c>
      <c r="G16" s="8">
        <v>0.96957724450000005</v>
      </c>
      <c r="H16" s="44" t="str">
        <f t="shared" si="2"/>
        <v>N/A</v>
      </c>
      <c r="I16" s="12">
        <v>5.1360000000000001</v>
      </c>
      <c r="J16" s="12">
        <v>8.3960000000000008</v>
      </c>
      <c r="K16" s="9" t="s">
        <v>213</v>
      </c>
      <c r="L16" s="9" t="str">
        <f t="shared" si="3"/>
        <v>N/A</v>
      </c>
    </row>
    <row r="17" spans="1:12" ht="12.75" customHeight="1" x14ac:dyDescent="0.2">
      <c r="A17" s="4" t="s">
        <v>952</v>
      </c>
      <c r="B17" s="11" t="s">
        <v>213</v>
      </c>
      <c r="C17" s="8">
        <v>6.1235140191999999</v>
      </c>
      <c r="D17" s="44" t="str">
        <f t="shared" si="0"/>
        <v>N/A</v>
      </c>
      <c r="E17" s="8">
        <v>6.3215514527999996</v>
      </c>
      <c r="F17" s="44" t="str">
        <f t="shared" si="1"/>
        <v>N/A</v>
      </c>
      <c r="G17" s="8">
        <v>6.7953194004000004</v>
      </c>
      <c r="H17" s="44" t="str">
        <f t="shared" si="2"/>
        <v>N/A</v>
      </c>
      <c r="I17" s="12">
        <v>3.234</v>
      </c>
      <c r="J17" s="12">
        <v>7.4939999999999998</v>
      </c>
      <c r="K17" s="9" t="s">
        <v>213</v>
      </c>
      <c r="L17" s="9" t="str">
        <f t="shared" si="3"/>
        <v>N/A</v>
      </c>
    </row>
    <row r="18" spans="1:12" ht="12.75" customHeight="1" x14ac:dyDescent="0.2">
      <c r="A18" s="4" t="s">
        <v>953</v>
      </c>
      <c r="B18" s="11" t="s">
        <v>213</v>
      </c>
      <c r="C18" s="8">
        <v>86.761420118999993</v>
      </c>
      <c r="D18" s="44" t="str">
        <f t="shared" si="0"/>
        <v>N/A</v>
      </c>
      <c r="E18" s="8">
        <v>87.222466069999996</v>
      </c>
      <c r="F18" s="44" t="str">
        <f t="shared" si="1"/>
        <v>N/A</v>
      </c>
      <c r="G18" s="8">
        <v>84.755621657999995</v>
      </c>
      <c r="H18" s="44" t="str">
        <f t="shared" si="2"/>
        <v>N/A</v>
      </c>
      <c r="I18" s="12">
        <v>0.53139999999999998</v>
      </c>
      <c r="J18" s="12">
        <v>-2.83</v>
      </c>
      <c r="K18" s="9" t="s">
        <v>213</v>
      </c>
      <c r="L18" s="9" t="str">
        <f t="shared" si="3"/>
        <v>N/A</v>
      </c>
    </row>
    <row r="19" spans="1:12" ht="12.75" customHeight="1" x14ac:dyDescent="0.2">
      <c r="A19" s="18" t="s">
        <v>132</v>
      </c>
      <c r="B19" s="1" t="s">
        <v>213</v>
      </c>
      <c r="C19" s="36">
        <v>408104</v>
      </c>
      <c r="D19" s="44" t="str">
        <f t="shared" si="0"/>
        <v>N/A</v>
      </c>
      <c r="E19" s="36">
        <v>150579</v>
      </c>
      <c r="F19" s="44" t="str">
        <f t="shared" si="1"/>
        <v>N/A</v>
      </c>
      <c r="G19" s="36">
        <v>8236</v>
      </c>
      <c r="H19" s="44" t="str">
        <f t="shared" si="2"/>
        <v>N/A</v>
      </c>
      <c r="I19" s="12">
        <v>-63.1</v>
      </c>
      <c r="J19" s="12">
        <v>-94.5</v>
      </c>
      <c r="K19" s="36" t="s">
        <v>213</v>
      </c>
      <c r="L19" s="9" t="str">
        <f t="shared" si="3"/>
        <v>N/A</v>
      </c>
    </row>
    <row r="20" spans="1:12" ht="12.75" customHeight="1" x14ac:dyDescent="0.2">
      <c r="A20" s="18" t="s">
        <v>133</v>
      </c>
      <c r="B20" s="48" t="s">
        <v>276</v>
      </c>
      <c r="C20" s="8">
        <v>21.556375099</v>
      </c>
      <c r="D20" s="44" t="str">
        <f>IF($B20="N/A","N/A",IF(C20&gt;=2,"No",IF(C20&lt;0,"No","Yes")))</f>
        <v>No</v>
      </c>
      <c r="E20" s="8">
        <v>8.1295137646000004</v>
      </c>
      <c r="F20" s="44" t="str">
        <f>IF($B20="N/A","N/A",IF(E20&gt;=2,"No",IF(E20&lt;0,"No","Yes")))</f>
        <v>No</v>
      </c>
      <c r="G20" s="8">
        <v>0.47022954810000001</v>
      </c>
      <c r="H20" s="44" t="str">
        <f>IF($B20="N/A","N/A",IF(G20&gt;=2,"No",IF(G20&lt;0,"No","Yes")))</f>
        <v>Yes</v>
      </c>
      <c r="I20" s="12">
        <v>-62.3</v>
      </c>
      <c r="J20" s="12">
        <v>-94.2</v>
      </c>
      <c r="K20" s="9" t="s">
        <v>213</v>
      </c>
      <c r="L20" s="9" t="str">
        <f t="shared" si="3"/>
        <v>N/A</v>
      </c>
    </row>
    <row r="21" spans="1:12" ht="25.5" x14ac:dyDescent="0.2">
      <c r="A21" s="2" t="s">
        <v>134</v>
      </c>
      <c r="B21" s="48" t="s">
        <v>213</v>
      </c>
      <c r="C21" s="47">
        <v>1663767829</v>
      </c>
      <c r="D21" s="44" t="str">
        <f t="shared" ref="D21:D26" si="4">IF($B21="N/A","N/A",IF(C21&gt;10,"No",IF(C21&lt;-10,"No","Yes")))</f>
        <v>N/A</v>
      </c>
      <c r="E21" s="47">
        <v>496834141</v>
      </c>
      <c r="F21" s="44" t="str">
        <f t="shared" ref="F21:F26" si="5">IF($B21="N/A","N/A",IF(E21&gt;10,"No",IF(E21&lt;-10,"No","Yes")))</f>
        <v>N/A</v>
      </c>
      <c r="G21" s="47">
        <v>97129434</v>
      </c>
      <c r="H21" s="44" t="str">
        <f t="shared" ref="H21:H26" si="6">IF($B21="N/A","N/A",IF(G21&gt;10,"No",IF(G21&lt;-10,"No","Yes")))</f>
        <v>N/A</v>
      </c>
      <c r="I21" s="12">
        <v>-70.099999999999994</v>
      </c>
      <c r="J21" s="12">
        <v>-80.5</v>
      </c>
      <c r="K21" s="9" t="s">
        <v>213</v>
      </c>
      <c r="L21" s="9" t="str">
        <f t="shared" si="3"/>
        <v>N/A</v>
      </c>
    </row>
    <row r="22" spans="1:12" ht="25.5" x14ac:dyDescent="0.2">
      <c r="A22" s="2" t="s">
        <v>1720</v>
      </c>
      <c r="B22" s="48" t="s">
        <v>213</v>
      </c>
      <c r="C22" s="47">
        <v>4076.8231357999998</v>
      </c>
      <c r="D22" s="44" t="str">
        <f t="shared" si="4"/>
        <v>N/A</v>
      </c>
      <c r="E22" s="47">
        <v>3299.4915692</v>
      </c>
      <c r="F22" s="44" t="str">
        <f t="shared" si="5"/>
        <v>N/A</v>
      </c>
      <c r="G22" s="47">
        <v>11793.277561999999</v>
      </c>
      <c r="H22" s="44" t="str">
        <f t="shared" si="6"/>
        <v>N/A</v>
      </c>
      <c r="I22" s="12">
        <v>-19.100000000000001</v>
      </c>
      <c r="J22" s="12">
        <v>257.39999999999998</v>
      </c>
      <c r="K22" s="9" t="s">
        <v>213</v>
      </c>
      <c r="L22" s="9" t="str">
        <f t="shared" si="3"/>
        <v>N/A</v>
      </c>
    </row>
    <row r="23" spans="1:12" ht="12.75" customHeight="1" x14ac:dyDescent="0.2">
      <c r="A23" s="18" t="s">
        <v>135</v>
      </c>
      <c r="B23" s="35" t="s">
        <v>213</v>
      </c>
      <c r="C23" s="1">
        <v>21025</v>
      </c>
      <c r="D23" s="44" t="str">
        <f t="shared" si="4"/>
        <v>N/A</v>
      </c>
      <c r="E23" s="1">
        <v>6081</v>
      </c>
      <c r="F23" s="44" t="str">
        <f t="shared" si="5"/>
        <v>N/A</v>
      </c>
      <c r="G23" s="1">
        <v>623</v>
      </c>
      <c r="H23" s="44" t="str">
        <f t="shared" si="6"/>
        <v>N/A</v>
      </c>
      <c r="I23" s="12">
        <v>-71.099999999999994</v>
      </c>
      <c r="J23" s="12">
        <v>-89.8</v>
      </c>
      <c r="K23" s="36" t="s">
        <v>213</v>
      </c>
      <c r="L23" s="9" t="str">
        <f t="shared" si="3"/>
        <v>N/A</v>
      </c>
    </row>
    <row r="24" spans="1:12" ht="12.75" customHeight="1" x14ac:dyDescent="0.2">
      <c r="A24" s="18" t="s">
        <v>136</v>
      </c>
      <c r="B24" s="35" t="s">
        <v>213</v>
      </c>
      <c r="C24" s="13">
        <v>1.1105570796999999</v>
      </c>
      <c r="D24" s="44" t="str">
        <f t="shared" si="4"/>
        <v>N/A</v>
      </c>
      <c r="E24" s="13">
        <v>0.32830323750000001</v>
      </c>
      <c r="F24" s="44" t="str">
        <f t="shared" si="5"/>
        <v>N/A</v>
      </c>
      <c r="G24" s="13">
        <v>3.5569816499999997E-2</v>
      </c>
      <c r="H24" s="44" t="str">
        <f t="shared" si="6"/>
        <v>N/A</v>
      </c>
      <c r="I24" s="12">
        <v>-70.400000000000006</v>
      </c>
      <c r="J24" s="12">
        <v>-89.2</v>
      </c>
      <c r="K24" s="9" t="s">
        <v>213</v>
      </c>
      <c r="L24" s="9" t="str">
        <f t="shared" si="3"/>
        <v>N/A</v>
      </c>
    </row>
    <row r="25" spans="1:12" ht="25.5" x14ac:dyDescent="0.2">
      <c r="A25" s="2" t="s">
        <v>137</v>
      </c>
      <c r="B25" s="35" t="s">
        <v>213</v>
      </c>
      <c r="C25" s="14">
        <v>248322135</v>
      </c>
      <c r="D25" s="44" t="str">
        <f t="shared" si="4"/>
        <v>N/A</v>
      </c>
      <c r="E25" s="14">
        <v>54465696</v>
      </c>
      <c r="F25" s="44" t="str">
        <f t="shared" si="5"/>
        <v>N/A</v>
      </c>
      <c r="G25" s="14">
        <v>15558261</v>
      </c>
      <c r="H25" s="44" t="str">
        <f t="shared" si="6"/>
        <v>N/A</v>
      </c>
      <c r="I25" s="12">
        <v>-78.099999999999994</v>
      </c>
      <c r="J25" s="12">
        <v>-71.400000000000006</v>
      </c>
      <c r="K25" s="9" t="s">
        <v>213</v>
      </c>
      <c r="L25" s="9" t="str">
        <f t="shared" si="3"/>
        <v>N/A</v>
      </c>
    </row>
    <row r="26" spans="1:12" ht="25.5" x14ac:dyDescent="0.2">
      <c r="A26" s="2" t="s">
        <v>954</v>
      </c>
      <c r="B26" s="35" t="s">
        <v>213</v>
      </c>
      <c r="C26" s="14">
        <v>11810.803092</v>
      </c>
      <c r="D26" s="44" t="str">
        <f t="shared" si="4"/>
        <v>N/A</v>
      </c>
      <c r="E26" s="14">
        <v>8956.7005427000004</v>
      </c>
      <c r="F26" s="44" t="str">
        <f t="shared" si="5"/>
        <v>N/A</v>
      </c>
      <c r="G26" s="14">
        <v>24973.131621</v>
      </c>
      <c r="H26" s="44" t="str">
        <f t="shared" si="6"/>
        <v>N/A</v>
      </c>
      <c r="I26" s="12">
        <v>-24.2</v>
      </c>
      <c r="J26" s="12">
        <v>178.8</v>
      </c>
      <c r="K26" s="9" t="s">
        <v>213</v>
      </c>
      <c r="L26" s="9" t="str">
        <f t="shared" si="3"/>
        <v>N/A</v>
      </c>
    </row>
    <row r="27" spans="1:12" x14ac:dyDescent="0.2">
      <c r="A27" s="18" t="s">
        <v>138</v>
      </c>
      <c r="B27" s="1" t="s">
        <v>213</v>
      </c>
      <c r="C27" s="36">
        <v>32167</v>
      </c>
      <c r="D27" s="44" t="str">
        <f>IF($B27="N/A","N/A",IF(C27&gt;10,"No",IF(C27&lt;-10,"No","Yes")))</f>
        <v>N/A</v>
      </c>
      <c r="E27" s="36">
        <v>17424</v>
      </c>
      <c r="F27" s="44" t="str">
        <f>IF($B27="N/A","N/A",IF(E27&gt;10,"No",IF(E27&lt;-10,"No","Yes")))</f>
        <v>N/A</v>
      </c>
      <c r="G27" s="36">
        <v>23835</v>
      </c>
      <c r="H27" s="44" t="str">
        <f>IF($B27="N/A","N/A",IF(G27&gt;10,"No",IF(G27&lt;-10,"No","Yes")))</f>
        <v>N/A</v>
      </c>
      <c r="I27" s="12">
        <v>-45.8</v>
      </c>
      <c r="J27" s="12">
        <v>36.79</v>
      </c>
      <c r="K27" s="36" t="s">
        <v>213</v>
      </c>
      <c r="L27" s="9" t="str">
        <f>IF(J27="Div by 0", "N/A", IF(K27="N/A","N/A", IF(J27&gt;VALUE(MID(K27,1,2)), "No", IF(J27&lt;-1*VALUE(MID(K27,1,2)), "No", "Yes"))))</f>
        <v>N/A</v>
      </c>
    </row>
    <row r="28" spans="1:12" x14ac:dyDescent="0.2">
      <c r="A28" s="2" t="s">
        <v>139</v>
      </c>
      <c r="B28" s="48" t="s">
        <v>213</v>
      </c>
      <c r="C28" s="8">
        <v>1.6990863060000001</v>
      </c>
      <c r="D28" s="44" t="str">
        <f>IF($B28="N/A","N/A",IF(C28&gt;10,"No",IF(C28&lt;-10,"No","Yes")))</f>
        <v>N/A</v>
      </c>
      <c r="E28" s="8">
        <v>0.94069324300000001</v>
      </c>
      <c r="F28" s="44" t="str">
        <f>IF($B28="N/A","N/A",IF(E28&gt;10,"No",IF(E28&lt;-10,"No","Yes")))</f>
        <v>N/A</v>
      </c>
      <c r="G28" s="8">
        <v>1.3608452256000001</v>
      </c>
      <c r="H28" s="44" t="str">
        <f>IF($B28="N/A","N/A",IF(G28&gt;10,"No",IF(G28&lt;-10,"No","Yes")))</f>
        <v>N/A</v>
      </c>
      <c r="I28" s="12">
        <v>-44.6</v>
      </c>
      <c r="J28" s="12">
        <v>44.66</v>
      </c>
      <c r="K28" s="9" t="s">
        <v>213</v>
      </c>
      <c r="L28" s="9" t="str">
        <f>IF(J28="Div by 0", "N/A", IF(K28="N/A","N/A", IF(J28&gt;VALUE(MID(K28,1,2)), "No", IF(J28&lt;-1*VALUE(MID(K28,1,2)), "No", "Yes"))))</f>
        <v>N/A</v>
      </c>
    </row>
    <row r="29" spans="1:12" x14ac:dyDescent="0.2">
      <c r="A29" s="18" t="s">
        <v>140</v>
      </c>
      <c r="B29" s="36" t="s">
        <v>213</v>
      </c>
      <c r="C29" s="36">
        <v>43715</v>
      </c>
      <c r="D29" s="44" t="str">
        <f>IF($B29="N/A","N/A",IF(C29&gt;10,"No",IF(C29&lt;-10,"No","Yes")))</f>
        <v>N/A</v>
      </c>
      <c r="E29" s="36">
        <v>22363</v>
      </c>
      <c r="F29" s="44" t="str">
        <f>IF($B29="N/A","N/A",IF(E29&gt;10,"No",IF(E29&lt;-10,"No","Yes")))</f>
        <v>N/A</v>
      </c>
      <c r="G29" s="36">
        <v>40545</v>
      </c>
      <c r="H29" s="44" t="str">
        <f>IF($B29="N/A","N/A",IF(G29&gt;10,"No",IF(G29&lt;-10,"No","Yes")))</f>
        <v>N/A</v>
      </c>
      <c r="I29" s="12">
        <v>-48.8</v>
      </c>
      <c r="J29" s="12">
        <v>81.3</v>
      </c>
      <c r="K29" s="36" t="s">
        <v>213</v>
      </c>
      <c r="L29" s="9" t="str">
        <f>IF(J29="Div by 0", "N/A", IF(K29="N/A","N/A", IF(J29&gt;VALUE(MID(K29,1,2)), "No", IF(J29&lt;-1*VALUE(MID(K29,1,2)), "No", "Yes"))))</f>
        <v>N/A</v>
      </c>
    </row>
    <row r="30" spans="1:12" x14ac:dyDescent="0.2">
      <c r="A30" s="2" t="s">
        <v>141</v>
      </c>
      <c r="B30" s="35" t="s">
        <v>213</v>
      </c>
      <c r="C30" s="8">
        <v>2.3090607724000001</v>
      </c>
      <c r="D30" s="44" t="str">
        <f>IF($B30="N/A","N/A",IF(C30&gt;10,"No",IF(C30&lt;-10,"No","Yes")))</f>
        <v>N/A</v>
      </c>
      <c r="E30" s="8">
        <v>1.2073417695999999</v>
      </c>
      <c r="F30" s="44" t="str">
        <f>IF($B30="N/A","N/A",IF(E30&gt;10,"No",IF(E30&lt;-10,"No","Yes")))</f>
        <v>N/A</v>
      </c>
      <c r="G30" s="8">
        <v>2.3148927910000001</v>
      </c>
      <c r="H30" s="44" t="str">
        <f>IF($B30="N/A","N/A",IF(G30&gt;10,"No",IF(G30&lt;-10,"No","Yes")))</f>
        <v>N/A</v>
      </c>
      <c r="I30" s="12">
        <v>-47.7</v>
      </c>
      <c r="J30" s="12">
        <v>91.73</v>
      </c>
      <c r="K30" s="9" t="s">
        <v>213</v>
      </c>
      <c r="L30" s="9" t="str">
        <f>IF(J30="Div by 0", "N/A", IF(K30="N/A","N/A", IF(J30&gt;VALUE(MID(K30,1,2)), "No", IF(J30&lt;-1*VALUE(MID(K30,1,2)), "No", "Yes"))))</f>
        <v>N/A</v>
      </c>
    </row>
    <row r="31" spans="1:12" ht="12.75" customHeight="1" x14ac:dyDescent="0.2">
      <c r="A31" s="18" t="s">
        <v>142</v>
      </c>
      <c r="B31" s="1" t="s">
        <v>213</v>
      </c>
      <c r="C31" s="1">
        <v>30925.5</v>
      </c>
      <c r="D31" s="44" t="str">
        <f>IF($B31="N/A","N/A",IF(C31&gt;10,"No",IF(C31&lt;-10,"No","Yes")))</f>
        <v>N/A</v>
      </c>
      <c r="E31" s="1">
        <v>17381.25</v>
      </c>
      <c r="F31" s="44" t="str">
        <f>IF($B31="N/A","N/A",IF(E31&gt;10,"No",IF(E31&lt;-10,"No","Yes")))</f>
        <v>N/A</v>
      </c>
      <c r="G31" s="1">
        <v>17349.916667000001</v>
      </c>
      <c r="H31" s="44" t="str">
        <f>IF($B31="N/A","N/A",IF(G31&gt;10,"No",IF(G31&lt;-10,"No","Yes")))</f>
        <v>N/A</v>
      </c>
      <c r="I31" s="12">
        <v>-43.8</v>
      </c>
      <c r="J31" s="12">
        <v>-0.18</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1747</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1452923</v>
      </c>
      <c r="D6" s="44" t="str">
        <f>IF($B6="N/A","N/A",IF(C6&gt;10,"No",IF(C6&lt;-10,"No","Yes")))</f>
        <v>N/A</v>
      </c>
      <c r="E6" s="36">
        <v>1684248</v>
      </c>
      <c r="F6" s="44" t="str">
        <f>IF($B6="N/A","N/A",IF(E6&gt;10,"No",IF(E6&lt;-10,"No","Yes")))</f>
        <v>N/A</v>
      </c>
      <c r="G6" s="36">
        <v>1719414</v>
      </c>
      <c r="H6" s="44" t="str">
        <f>IF($B6="N/A","N/A",IF(G6&gt;10,"No",IF(G6&lt;-10,"No","Yes")))</f>
        <v>N/A</v>
      </c>
      <c r="I6" s="12">
        <v>15.92</v>
      </c>
      <c r="J6" s="12">
        <v>2.0880000000000001</v>
      </c>
      <c r="K6" s="50" t="s">
        <v>739</v>
      </c>
      <c r="L6" s="9" t="str">
        <f>IF(J6="Div by 0", "N/A", IF(K6="N/A","N/A", IF(J6&gt;VALUE(MID(K6,1,2)), "No", IF(J6&lt;-1*VALUE(MID(K6,1,2)), "No", "Yes"))))</f>
        <v>Yes</v>
      </c>
    </row>
    <row r="7" spans="1:14" x14ac:dyDescent="0.2">
      <c r="A7" s="18" t="s">
        <v>59</v>
      </c>
      <c r="B7" s="36" t="s">
        <v>213</v>
      </c>
      <c r="C7" s="36">
        <v>1232731.04</v>
      </c>
      <c r="D7" s="44" t="str">
        <f>IF($B7="N/A","N/A",IF(C7&gt;10,"No",IF(C7&lt;-10,"No","Yes")))</f>
        <v>N/A</v>
      </c>
      <c r="E7" s="36">
        <v>1155383</v>
      </c>
      <c r="F7" s="44" t="str">
        <f>IF($B7="N/A","N/A",IF(E7&gt;10,"No",IF(E7&lt;-10,"No","Yes")))</f>
        <v>N/A</v>
      </c>
      <c r="G7" s="36">
        <v>1341141.05</v>
      </c>
      <c r="H7" s="44" t="str">
        <f>IF($B7="N/A","N/A",IF(G7&gt;10,"No",IF(G7&lt;-10,"No","Yes")))</f>
        <v>N/A</v>
      </c>
      <c r="I7" s="12">
        <v>-6.27</v>
      </c>
      <c r="J7" s="12">
        <v>16.079999999999998</v>
      </c>
      <c r="K7" s="50" t="s">
        <v>740</v>
      </c>
      <c r="L7" s="9" t="str">
        <f>IF(J7="Div by 0", "N/A", IF(K7="N/A","N/A", IF(J7&gt;VALUE(MID(K7,1,2)), "No", IF(J7&lt;-1*VALUE(MID(K7,1,2)), "No", "Yes"))))</f>
        <v>No</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1748</v>
      </c>
      <c r="J8" s="12" t="s">
        <v>1748</v>
      </c>
      <c r="K8" s="36" t="s">
        <v>213</v>
      </c>
      <c r="L8" s="9" t="str">
        <f>IF(J8="Div by 0", "N/A", IF(K8="N/A","N/A", IF(J8&gt;VALUE(MID(K8,1,2)), "No", IF(J8&lt;-1*VALUE(MID(K8,1,2)), "No", "Yes"))))</f>
        <v>N/A</v>
      </c>
    </row>
    <row r="9" spans="1:14" x14ac:dyDescent="0.2">
      <c r="A9" s="18" t="s">
        <v>681</v>
      </c>
      <c r="B9" s="36" t="s">
        <v>213</v>
      </c>
      <c r="C9" s="36" t="s">
        <v>1748</v>
      </c>
      <c r="D9" s="44" t="str">
        <f t="shared" ref="D9:D11" si="0">IF($B9="N/A","N/A",IF(C9&gt;10,"No",IF(C9&lt;-10,"No","Yes")))</f>
        <v>N/A</v>
      </c>
      <c r="E9" s="36" t="s">
        <v>1748</v>
      </c>
      <c r="F9" s="44" t="str">
        <f t="shared" ref="F9:F11" si="1">IF($B9="N/A","N/A",IF(E9&gt;10,"No",IF(E9&lt;-10,"No","Yes")))</f>
        <v>N/A</v>
      </c>
      <c r="G9" s="36" t="s">
        <v>1748</v>
      </c>
      <c r="H9" s="44" t="str">
        <f t="shared" ref="H9:H11" si="2">IF($B9="N/A","N/A",IF(G9&gt;10,"No",IF(G9&lt;-10,"No","Yes")))</f>
        <v>N/A</v>
      </c>
      <c r="I9" s="12" t="s">
        <v>1748</v>
      </c>
      <c r="J9" s="12" t="s">
        <v>1748</v>
      </c>
      <c r="K9" s="36" t="s">
        <v>213</v>
      </c>
      <c r="L9" s="9" t="str">
        <f t="shared" ref="L9:L11" si="3">IF(J9="Div by 0", "N/A", IF(K9="N/A","N/A", IF(J9&gt;VALUE(MID(K9,1,2)), "No", IF(J9&lt;-1*VALUE(MID(K9,1,2)), "No", "Yes"))))</f>
        <v>N/A</v>
      </c>
    </row>
    <row r="10" spans="1:14" x14ac:dyDescent="0.2">
      <c r="A10" s="18" t="s">
        <v>425</v>
      </c>
      <c r="B10" s="36" t="s">
        <v>213</v>
      </c>
      <c r="C10" s="36" t="s">
        <v>1748</v>
      </c>
      <c r="D10" s="44" t="str">
        <f t="shared" si="0"/>
        <v>N/A</v>
      </c>
      <c r="E10" s="36" t="s">
        <v>1748</v>
      </c>
      <c r="F10" s="44" t="str">
        <f t="shared" si="1"/>
        <v>N/A</v>
      </c>
      <c r="G10" s="36" t="s">
        <v>1748</v>
      </c>
      <c r="H10" s="44" t="str">
        <f t="shared" si="2"/>
        <v>N/A</v>
      </c>
      <c r="I10" s="12" t="s">
        <v>1748</v>
      </c>
      <c r="J10" s="12" t="s">
        <v>1748</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1748</v>
      </c>
      <c r="J11" s="12" t="s">
        <v>1748</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1748</v>
      </c>
      <c r="J12" s="12" t="s">
        <v>1748</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93.971849750999993</v>
      </c>
      <c r="F13" s="62" t="str">
        <f>IF($B13="N/A","N/A",IF(E13&gt;=95,"Yes","No"))</f>
        <v>N/A</v>
      </c>
      <c r="G13" s="8">
        <v>94.406931663999998</v>
      </c>
      <c r="H13" s="44" t="str">
        <f>IF($B13="N/A","N/A",IF(G13&gt;=95,"Yes","No"))</f>
        <v>N/A</v>
      </c>
      <c r="I13" s="12" t="s">
        <v>213</v>
      </c>
      <c r="J13" s="12">
        <v>0.46300000000000002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6.0278533802999998</v>
      </c>
      <c r="F14" s="62" t="str">
        <f>IF($B14="N/A","N/A",IF(E14&gt;95,"Yes","No"))</f>
        <v>N/A</v>
      </c>
      <c r="G14" s="72">
        <v>5.5927775393000001</v>
      </c>
      <c r="H14" s="44" t="str">
        <f>IF($B14="N/A","N/A",IF(G14&gt;95,"Yes","No"))</f>
        <v>N/A</v>
      </c>
      <c r="I14" s="74" t="s">
        <v>213</v>
      </c>
      <c r="J14" s="74">
        <v>-7.22</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2.9686840000000002E-4</v>
      </c>
      <c r="F15" s="73" t="str">
        <f t="shared" ref="F15:F21" si="6">IF($B15="N/A","N/A",IF(E15&gt;10,"No",IF(E15&lt;-10,"No","Yes")))</f>
        <v>N/A</v>
      </c>
      <c r="G15" s="72">
        <v>2.9079669999999998E-4</v>
      </c>
      <c r="H15" s="76" t="str">
        <f t="shared" ref="H15:H21" si="7">IF($B15="N/A","N/A",IF(G15&gt;10,"No",IF(G15&lt;-10,"No","Yes")))</f>
        <v>N/A</v>
      </c>
      <c r="I15" s="74" t="s">
        <v>213</v>
      </c>
      <c r="J15" s="74">
        <v>-2.0499999999999998</v>
      </c>
      <c r="K15" s="75" t="s">
        <v>213</v>
      </c>
      <c r="L15" s="9" t="str">
        <f t="shared" si="4"/>
        <v>N/A</v>
      </c>
    </row>
    <row r="16" spans="1:14" s="55" customFormat="1" x14ac:dyDescent="0.2">
      <c r="A16" s="16" t="s">
        <v>367</v>
      </c>
      <c r="B16" s="71" t="s">
        <v>213</v>
      </c>
      <c r="C16" s="77" t="s">
        <v>213</v>
      </c>
      <c r="D16" s="78" t="str">
        <f t="shared" si="5"/>
        <v>N/A</v>
      </c>
      <c r="E16" s="77">
        <v>101529</v>
      </c>
      <c r="F16" s="78" t="str">
        <f t="shared" si="6"/>
        <v>N/A</v>
      </c>
      <c r="G16" s="77">
        <v>96168</v>
      </c>
      <c r="H16" s="76" t="str">
        <f t="shared" si="7"/>
        <v>N/A</v>
      </c>
      <c r="I16" s="74" t="s">
        <v>213</v>
      </c>
      <c r="J16" s="74">
        <v>-5.28</v>
      </c>
      <c r="K16" s="75" t="s">
        <v>213</v>
      </c>
      <c r="L16" s="9" t="str">
        <f t="shared" si="4"/>
        <v>N/A</v>
      </c>
    </row>
    <row r="17" spans="1:14" s="55" customFormat="1" x14ac:dyDescent="0.2">
      <c r="A17" s="17" t="s">
        <v>368</v>
      </c>
      <c r="B17" s="71" t="s">
        <v>213</v>
      </c>
      <c r="C17" s="72" t="s">
        <v>213</v>
      </c>
      <c r="D17" s="76" t="str">
        <f t="shared" si="5"/>
        <v>N/A</v>
      </c>
      <c r="E17" s="72">
        <v>6.0281502487000003</v>
      </c>
      <c r="F17" s="76" t="str">
        <f t="shared" si="6"/>
        <v>N/A</v>
      </c>
      <c r="G17" s="72">
        <v>5.5930683361</v>
      </c>
      <c r="H17" s="76" t="str">
        <f t="shared" si="7"/>
        <v>N/A</v>
      </c>
      <c r="I17" s="74" t="s">
        <v>213</v>
      </c>
      <c r="J17" s="74">
        <v>-7.22</v>
      </c>
      <c r="K17" s="75" t="s">
        <v>213</v>
      </c>
      <c r="L17" s="9" t="str">
        <f t="shared" si="4"/>
        <v>N/A</v>
      </c>
      <c r="M17" s="43"/>
      <c r="N17" s="43"/>
    </row>
    <row r="18" spans="1:14" x14ac:dyDescent="0.2">
      <c r="A18" s="16" t="s">
        <v>682</v>
      </c>
      <c r="B18" s="71" t="s">
        <v>213</v>
      </c>
      <c r="C18" s="72" t="s">
        <v>213</v>
      </c>
      <c r="D18" s="76" t="str">
        <f t="shared" si="5"/>
        <v>N/A</v>
      </c>
      <c r="E18" s="72">
        <v>50.787459740999999</v>
      </c>
      <c r="F18" s="76" t="str">
        <f t="shared" si="6"/>
        <v>N/A</v>
      </c>
      <c r="G18" s="72">
        <v>62.939855252999998</v>
      </c>
      <c r="H18" s="76" t="str">
        <f t="shared" si="7"/>
        <v>N/A</v>
      </c>
      <c r="I18" s="12" t="s">
        <v>213</v>
      </c>
      <c r="J18" s="12">
        <v>23.93</v>
      </c>
      <c r="K18" s="75" t="s">
        <v>213</v>
      </c>
      <c r="L18" s="9" t="str">
        <f t="shared" si="4"/>
        <v>N/A</v>
      </c>
    </row>
    <row r="19" spans="1:14" x14ac:dyDescent="0.2">
      <c r="A19" s="16" t="s">
        <v>683</v>
      </c>
      <c r="B19" s="71" t="s">
        <v>213</v>
      </c>
      <c r="C19" s="72" t="s">
        <v>213</v>
      </c>
      <c r="D19" s="76" t="str">
        <f t="shared" si="5"/>
        <v>N/A</v>
      </c>
      <c r="E19" s="72">
        <v>11.693210807</v>
      </c>
      <c r="F19" s="76" t="str">
        <f t="shared" si="6"/>
        <v>N/A</v>
      </c>
      <c r="G19" s="72">
        <v>19.776848848</v>
      </c>
      <c r="H19" s="76" t="str">
        <f t="shared" si="7"/>
        <v>N/A</v>
      </c>
      <c r="I19" s="12" t="s">
        <v>213</v>
      </c>
      <c r="J19" s="12">
        <v>69.13</v>
      </c>
      <c r="K19" s="75" t="s">
        <v>213</v>
      </c>
      <c r="L19" s="9" t="str">
        <f t="shared" si="4"/>
        <v>N/A</v>
      </c>
    </row>
    <row r="20" spans="1:14" ht="25.5" x14ac:dyDescent="0.2">
      <c r="A20" s="16" t="s">
        <v>684</v>
      </c>
      <c r="B20" s="71" t="s">
        <v>213</v>
      </c>
      <c r="C20" s="72" t="s">
        <v>213</v>
      </c>
      <c r="D20" s="76" t="str">
        <f t="shared" si="5"/>
        <v>N/A</v>
      </c>
      <c r="E20" s="72">
        <v>64.106806922000004</v>
      </c>
      <c r="F20" s="76" t="str">
        <f t="shared" si="6"/>
        <v>N/A</v>
      </c>
      <c r="G20" s="72">
        <v>47.440936694000001</v>
      </c>
      <c r="H20" s="76" t="str">
        <f t="shared" si="7"/>
        <v>N/A</v>
      </c>
      <c r="I20" s="12" t="s">
        <v>213</v>
      </c>
      <c r="J20" s="12">
        <v>-26</v>
      </c>
      <c r="K20" s="75" t="s">
        <v>213</v>
      </c>
      <c r="L20" s="9" t="str">
        <f t="shared" si="4"/>
        <v>N/A</v>
      </c>
    </row>
    <row r="21" spans="1:14" ht="25.5" x14ac:dyDescent="0.2">
      <c r="A21" s="16" t="s">
        <v>685</v>
      </c>
      <c r="B21" s="71" t="s">
        <v>213</v>
      </c>
      <c r="C21" s="72" t="s">
        <v>213</v>
      </c>
      <c r="D21" s="76" t="str">
        <f t="shared" si="5"/>
        <v>N/A</v>
      </c>
      <c r="E21" s="72">
        <v>2.4623506600000001E-2</v>
      </c>
      <c r="F21" s="76" t="str">
        <f t="shared" si="6"/>
        <v>N/A</v>
      </c>
      <c r="G21" s="72">
        <v>1.7677397899999999E-2</v>
      </c>
      <c r="H21" s="76" t="str">
        <f t="shared" si="7"/>
        <v>N/A</v>
      </c>
      <c r="I21" s="12" t="s">
        <v>213</v>
      </c>
      <c r="J21" s="12">
        <v>-28.2</v>
      </c>
      <c r="K21" s="75" t="s">
        <v>213</v>
      </c>
      <c r="L21" s="9" t="str">
        <f t="shared" si="4"/>
        <v>N/A</v>
      </c>
    </row>
    <row r="22" spans="1:14" x14ac:dyDescent="0.2">
      <c r="A22" s="2" t="s">
        <v>1727</v>
      </c>
      <c r="B22" s="48" t="s">
        <v>217</v>
      </c>
      <c r="C22" s="1">
        <v>157</v>
      </c>
      <c r="D22" s="44" t="str">
        <f>IF($B22="N/A","N/A",IF(C22&gt;0,"No",IF(C22&lt;0,"No","Yes")))</f>
        <v>No</v>
      </c>
      <c r="E22" s="1">
        <v>198</v>
      </c>
      <c r="F22" s="44" t="str">
        <f>IF($B22="N/A","N/A",IF(E22&gt;0,"No",IF(E22&lt;0,"No","Yes")))</f>
        <v>No</v>
      </c>
      <c r="G22" s="1">
        <v>208</v>
      </c>
      <c r="H22" s="44" t="str">
        <f>IF($B22="N/A","N/A",IF(G22&gt;0,"No",IF(G22&lt;0,"No","Yes")))</f>
        <v>No</v>
      </c>
      <c r="I22" s="12">
        <v>26.11</v>
      </c>
      <c r="J22" s="12">
        <v>5.0510000000000002</v>
      </c>
      <c r="K22" s="45" t="s">
        <v>213</v>
      </c>
      <c r="L22" s="9" t="str">
        <f t="shared" si="4"/>
        <v>N/A</v>
      </c>
    </row>
    <row r="23" spans="1:14" x14ac:dyDescent="0.2">
      <c r="A23" s="6" t="s">
        <v>145</v>
      </c>
      <c r="B23" s="48" t="s">
        <v>279</v>
      </c>
      <c r="C23" s="8">
        <v>2.16116064E-2</v>
      </c>
      <c r="D23" s="44" t="str">
        <f>IF($B23="N/A","N/A",IF(C23&gt;=10,"No",IF(C23&lt;0,"No","Yes")))</f>
        <v>Yes</v>
      </c>
      <c r="E23" s="8">
        <v>2.3511976899999999E-2</v>
      </c>
      <c r="F23" s="44" t="str">
        <f>IF($B23="N/A","N/A",IF(E23&gt;=10,"No",IF(E23&lt;0,"No","Yes")))</f>
        <v>Yes</v>
      </c>
      <c r="G23" s="8">
        <v>2.4194289399999999E-2</v>
      </c>
      <c r="H23" s="44" t="str">
        <f>IF($B23="N/A","N/A",IF(G23&gt;=10,"No",IF(G23&lt;0,"No","Yes")))</f>
        <v>Yes</v>
      </c>
      <c r="I23" s="12">
        <v>8.7929999999999993</v>
      </c>
      <c r="J23" s="12">
        <v>2.9020000000000001</v>
      </c>
      <c r="K23" s="45" t="s">
        <v>213</v>
      </c>
      <c r="L23" s="9" t="str">
        <f t="shared" si="4"/>
        <v>N/A</v>
      </c>
    </row>
    <row r="24" spans="1:14" x14ac:dyDescent="0.2">
      <c r="A24" s="2" t="s">
        <v>426</v>
      </c>
      <c r="B24" s="35" t="s">
        <v>213</v>
      </c>
      <c r="C24" s="13">
        <v>69.108280254999997</v>
      </c>
      <c r="D24" s="76" t="str">
        <f t="shared" ref="D24:D27" si="8">IF($B24="N/A","N/A",IF(C24&gt;10,"No",IF(C24&lt;-10,"No","Yes")))</f>
        <v>N/A</v>
      </c>
      <c r="E24" s="13">
        <v>66.919191918999999</v>
      </c>
      <c r="F24" s="44" t="str">
        <f t="shared" ref="F24:F27" si="9">IF($B24="N/A","N/A",IF(E24&gt;10,"No",IF(E24&lt;-10,"No","Yes")))</f>
        <v>N/A</v>
      </c>
      <c r="G24" s="13">
        <v>70.192307692</v>
      </c>
      <c r="H24" s="44" t="str">
        <f t="shared" ref="H24:H27" si="10">IF($B24="N/A","N/A",IF(G24&gt;10,"No",IF(G24&lt;-10,"No","Yes")))</f>
        <v>N/A</v>
      </c>
      <c r="I24" s="12">
        <v>-3.17</v>
      </c>
      <c r="J24" s="12">
        <v>4.891</v>
      </c>
      <c r="K24" s="45" t="s">
        <v>213</v>
      </c>
      <c r="L24" s="9" t="str">
        <f t="shared" si="4"/>
        <v>N/A</v>
      </c>
    </row>
    <row r="25" spans="1:14" x14ac:dyDescent="0.2">
      <c r="A25" s="2" t="s">
        <v>427</v>
      </c>
      <c r="B25" s="35" t="s">
        <v>213</v>
      </c>
      <c r="C25" s="13">
        <v>0</v>
      </c>
      <c r="D25" s="76" t="str">
        <f t="shared" si="8"/>
        <v>N/A</v>
      </c>
      <c r="E25" s="13">
        <v>1.0101010101000001</v>
      </c>
      <c r="F25" s="44" t="str">
        <f t="shared" si="9"/>
        <v>N/A</v>
      </c>
      <c r="G25" s="13">
        <v>3.6057692308</v>
      </c>
      <c r="H25" s="44" t="str">
        <f t="shared" si="10"/>
        <v>N/A</v>
      </c>
      <c r="I25" s="12" t="s">
        <v>1748</v>
      </c>
      <c r="J25" s="12">
        <v>257</v>
      </c>
      <c r="K25" s="45" t="s">
        <v>213</v>
      </c>
      <c r="L25" s="9" t="str">
        <f t="shared" si="4"/>
        <v>N/A</v>
      </c>
    </row>
    <row r="26" spans="1:14" x14ac:dyDescent="0.2">
      <c r="A26" s="2" t="s">
        <v>423</v>
      </c>
      <c r="B26" s="35" t="s">
        <v>213</v>
      </c>
      <c r="C26" s="13">
        <v>6.3694267515999998</v>
      </c>
      <c r="D26" s="76" t="str">
        <f t="shared" si="8"/>
        <v>N/A</v>
      </c>
      <c r="E26" s="13">
        <v>5.0505050505</v>
      </c>
      <c r="F26" s="44" t="str">
        <f t="shared" si="9"/>
        <v>N/A</v>
      </c>
      <c r="G26" s="13">
        <v>4.8076923077</v>
      </c>
      <c r="H26" s="44" t="str">
        <f t="shared" si="10"/>
        <v>N/A</v>
      </c>
      <c r="I26" s="12">
        <v>-20.7</v>
      </c>
      <c r="J26" s="12">
        <v>-4.8099999999999996</v>
      </c>
      <c r="K26" s="45" t="s">
        <v>213</v>
      </c>
      <c r="L26" s="9" t="str">
        <f t="shared" si="4"/>
        <v>N/A</v>
      </c>
    </row>
    <row r="27" spans="1:14" x14ac:dyDescent="0.2">
      <c r="A27" s="2" t="s">
        <v>424</v>
      </c>
      <c r="B27" s="35" t="s">
        <v>213</v>
      </c>
      <c r="C27" s="13">
        <v>0.31847133760000002</v>
      </c>
      <c r="D27" s="76" t="str">
        <f t="shared" si="8"/>
        <v>N/A</v>
      </c>
      <c r="E27" s="13">
        <v>0.25252525250000002</v>
      </c>
      <c r="F27" s="44" t="str">
        <f t="shared" si="9"/>
        <v>N/A</v>
      </c>
      <c r="G27" s="13">
        <v>0</v>
      </c>
      <c r="H27" s="44" t="str">
        <f t="shared" si="10"/>
        <v>N/A</v>
      </c>
      <c r="I27" s="12">
        <v>-20.7</v>
      </c>
      <c r="J27" s="12">
        <v>-100</v>
      </c>
      <c r="K27" s="45" t="s">
        <v>213</v>
      </c>
      <c r="L27" s="9" t="str">
        <f t="shared" si="4"/>
        <v>N/A</v>
      </c>
    </row>
    <row r="28" spans="1:14" x14ac:dyDescent="0.2">
      <c r="A28" s="2" t="s">
        <v>955</v>
      </c>
      <c r="B28" s="35" t="s">
        <v>213</v>
      </c>
      <c r="C28" s="72">
        <v>11.676874824</v>
      </c>
      <c r="D28" s="76" t="str">
        <f>IF($B28="N/A","N/A",IF(C28&gt;10,"No",IF(C28&lt;-10,"No","Yes")))</f>
        <v>N/A</v>
      </c>
      <c r="E28" s="72">
        <v>11.34043205</v>
      </c>
      <c r="F28" s="76" t="str">
        <f>IF($B28="N/A","N/A",IF(E28&gt;10,"No",IF(E28&lt;-10,"No","Yes")))</f>
        <v>N/A</v>
      </c>
      <c r="G28" s="72">
        <v>11.69247197</v>
      </c>
      <c r="H28" s="76" t="str">
        <f>IF($B28="N/A","N/A",IF(G28&gt;10,"No",IF(G28&lt;-10,"No","Yes")))</f>
        <v>N/A</v>
      </c>
      <c r="I28" s="12">
        <v>-2.88</v>
      </c>
      <c r="J28" s="12">
        <v>3.1040000000000001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1748</v>
      </c>
      <c r="J29" s="12" t="s">
        <v>1748</v>
      </c>
      <c r="K29" s="75" t="s">
        <v>740</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740</v>
      </c>
      <c r="L30" s="9" t="str">
        <f t="shared" si="4"/>
        <v>Yes</v>
      </c>
    </row>
    <row r="31" spans="1:14" x14ac:dyDescent="0.2">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740</v>
      </c>
      <c r="L31" s="9" t="str">
        <f t="shared" si="4"/>
        <v>Yes</v>
      </c>
    </row>
    <row r="32" spans="1:14" x14ac:dyDescent="0.2">
      <c r="A32" s="2" t="s">
        <v>23</v>
      </c>
      <c r="B32" s="35" t="s">
        <v>213</v>
      </c>
      <c r="C32" s="13">
        <v>34.165403122000001</v>
      </c>
      <c r="D32" s="44" t="str">
        <f t="shared" ref="D32:D37" si="11">IF($B32="N/A","N/A",IF(C32&gt;10,"No",IF(C32&lt;-10,"No","Yes")))</f>
        <v>N/A</v>
      </c>
      <c r="E32" s="13">
        <v>35.663393988999999</v>
      </c>
      <c r="F32" s="44" t="str">
        <f t="shared" ref="F32:F37" si="12">IF($B32="N/A","N/A",IF(E32&gt;10,"No",IF(E32&lt;-10,"No","Yes")))</f>
        <v>N/A</v>
      </c>
      <c r="G32" s="13">
        <v>35.072181569000001</v>
      </c>
      <c r="H32" s="44" t="str">
        <f t="shared" ref="H32:H37" si="13">IF($B32="N/A","N/A",IF(G32&gt;10,"No",IF(G32&lt;-10,"No","Yes")))</f>
        <v>N/A</v>
      </c>
      <c r="I32" s="12">
        <v>4.3849999999999998</v>
      </c>
      <c r="J32" s="12">
        <v>-1.66</v>
      </c>
      <c r="K32" s="45" t="s">
        <v>740</v>
      </c>
      <c r="L32" s="9" t="str">
        <f t="shared" si="4"/>
        <v>Yes</v>
      </c>
    </row>
    <row r="33" spans="1:12" x14ac:dyDescent="0.2">
      <c r="A33" s="2" t="s">
        <v>24</v>
      </c>
      <c r="B33" s="35" t="s">
        <v>213</v>
      </c>
      <c r="C33" s="13">
        <v>6.4337201627000002</v>
      </c>
      <c r="D33" s="44" t="str">
        <f t="shared" si="11"/>
        <v>N/A</v>
      </c>
      <c r="E33" s="13">
        <v>6.9197647851999999</v>
      </c>
      <c r="F33" s="44" t="str">
        <f t="shared" si="12"/>
        <v>N/A</v>
      </c>
      <c r="G33" s="13">
        <v>7.0652559535000004</v>
      </c>
      <c r="H33" s="44" t="str">
        <f t="shared" si="13"/>
        <v>N/A</v>
      </c>
      <c r="I33" s="12">
        <v>7.5549999999999997</v>
      </c>
      <c r="J33" s="12">
        <v>2.1030000000000002</v>
      </c>
      <c r="K33" s="45" t="s">
        <v>740</v>
      </c>
      <c r="L33" s="9" t="str">
        <f t="shared" si="4"/>
        <v>Yes</v>
      </c>
    </row>
    <row r="34" spans="1:12" x14ac:dyDescent="0.2">
      <c r="A34" s="2" t="s">
        <v>25</v>
      </c>
      <c r="B34" s="35" t="s">
        <v>213</v>
      </c>
      <c r="C34" s="13">
        <v>10.329040149000001</v>
      </c>
      <c r="D34" s="44" t="str">
        <f t="shared" si="11"/>
        <v>N/A</v>
      </c>
      <c r="E34" s="13">
        <v>10.33529504</v>
      </c>
      <c r="F34" s="44" t="str">
        <f t="shared" si="12"/>
        <v>N/A</v>
      </c>
      <c r="G34" s="13">
        <v>9.9549032403000002</v>
      </c>
      <c r="H34" s="44" t="str">
        <f t="shared" si="13"/>
        <v>N/A</v>
      </c>
      <c r="I34" s="12">
        <v>6.0600000000000001E-2</v>
      </c>
      <c r="J34" s="12">
        <v>-3.68</v>
      </c>
      <c r="K34" s="45" t="s">
        <v>740</v>
      </c>
      <c r="L34" s="9" t="str">
        <f t="shared" si="4"/>
        <v>Yes</v>
      </c>
    </row>
    <row r="35" spans="1:12" x14ac:dyDescent="0.2">
      <c r="A35" s="2" t="s">
        <v>26</v>
      </c>
      <c r="B35" s="48" t="s">
        <v>213</v>
      </c>
      <c r="C35" s="13">
        <v>1.7378071653</v>
      </c>
      <c r="D35" s="11" t="str">
        <f t="shared" si="11"/>
        <v>N/A</v>
      </c>
      <c r="E35" s="13">
        <v>1.9015608153000001</v>
      </c>
      <c r="F35" s="11" t="str">
        <f t="shared" si="12"/>
        <v>N/A</v>
      </c>
      <c r="G35" s="13">
        <v>1.9581089836000001</v>
      </c>
      <c r="H35" s="11" t="str">
        <f t="shared" si="13"/>
        <v>N/A</v>
      </c>
      <c r="I35" s="12">
        <v>9.423</v>
      </c>
      <c r="J35" s="12">
        <v>2.9740000000000002</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1748</v>
      </c>
      <c r="J36" s="12" t="s">
        <v>1748</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1748</v>
      </c>
      <c r="J37" s="12" t="s">
        <v>1748</v>
      </c>
      <c r="K37" s="48" t="s">
        <v>213</v>
      </c>
      <c r="L37" s="9" t="str">
        <f t="shared" si="4"/>
        <v>N/A</v>
      </c>
    </row>
    <row r="38" spans="1:12" x14ac:dyDescent="0.2">
      <c r="A38" s="2" t="s">
        <v>62</v>
      </c>
      <c r="B38" s="48" t="s">
        <v>278</v>
      </c>
      <c r="C38" s="13">
        <v>47.334029401000002</v>
      </c>
      <c r="D38" s="11" t="str">
        <f>IF($B38="N/A","N/A",IF(C38&gt;=5,"No",IF(C38&lt;0,"No","Yes")))</f>
        <v>No</v>
      </c>
      <c r="E38" s="13">
        <v>45.179985369999997</v>
      </c>
      <c r="F38" s="11" t="str">
        <f>IF($B38="N/A","N/A",IF(E38&gt;=5,"No",IF(E38&lt;0,"No","Yes")))</f>
        <v>No</v>
      </c>
      <c r="G38" s="13">
        <v>45.949550254000002</v>
      </c>
      <c r="H38" s="11" t="str">
        <f>IF($B38="N/A","N/A",IF(G38&gt;=5,"No",IF(G38&lt;0,"No","Yes")))</f>
        <v>No</v>
      </c>
      <c r="I38" s="12">
        <v>-4.55</v>
      </c>
      <c r="J38" s="12">
        <v>1.7030000000000001</v>
      </c>
      <c r="K38" s="45" t="s">
        <v>740</v>
      </c>
      <c r="L38" s="9" t="str">
        <f t="shared" si="4"/>
        <v>Yes</v>
      </c>
    </row>
    <row r="39" spans="1:12" x14ac:dyDescent="0.2">
      <c r="A39" s="2" t="s">
        <v>63</v>
      </c>
      <c r="B39" s="48" t="s">
        <v>213</v>
      </c>
      <c r="C39" s="13">
        <v>41.417267123000002</v>
      </c>
      <c r="D39" s="11" t="str">
        <f>IF($B39="N/A","N/A",IF(C39&gt;10,"No",IF(C39&lt;-10,"No","Yes")))</f>
        <v>N/A</v>
      </c>
      <c r="E39" s="13">
        <v>37.850839069000003</v>
      </c>
      <c r="F39" s="11" t="str">
        <f>IF($B39="N/A","N/A",IF(E39&gt;10,"No",IF(E39&lt;-10,"No","Yes")))</f>
        <v>N/A</v>
      </c>
      <c r="G39" s="13">
        <v>38.513353967999997</v>
      </c>
      <c r="H39" s="11" t="str">
        <f>IF($B39="N/A","N/A",IF(G39&gt;10,"No",IF(G39&lt;-10,"No","Yes")))</f>
        <v>N/A</v>
      </c>
      <c r="I39" s="12">
        <v>-8.61</v>
      </c>
      <c r="J39" s="12">
        <v>1.75</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1.3765350000000001E-4</v>
      </c>
      <c r="D41" s="44" t="str">
        <f>IF($B41="N/A","N/A",IF(C41&gt;8,"No",IF(C41&lt;2,"No","Yes")))</f>
        <v>No</v>
      </c>
      <c r="E41" s="8">
        <v>3.0300169571</v>
      </c>
      <c r="F41" s="44" t="str">
        <f>IF($B41="N/A","N/A",IF(E41&gt;8,"No",IF(E41&lt;2,"No","Yes")))</f>
        <v>Yes</v>
      </c>
      <c r="G41" s="8">
        <v>3.1422915015999999</v>
      </c>
      <c r="H41" s="44" t="str">
        <f>IF($B41="N/A","N/A",IF(G41&gt;8,"No",IF(G41&lt;2,"No","Yes")))</f>
        <v>Yes</v>
      </c>
      <c r="I41" s="12">
        <v>2200000</v>
      </c>
      <c r="J41" s="12">
        <v>3.7050000000000001</v>
      </c>
      <c r="K41" s="45" t="s">
        <v>740</v>
      </c>
      <c r="L41" s="9" t="str">
        <f t="shared" si="4"/>
        <v>Yes</v>
      </c>
    </row>
    <row r="42" spans="1:12" x14ac:dyDescent="0.2">
      <c r="A42" s="3" t="s">
        <v>170</v>
      </c>
      <c r="B42" s="35" t="s">
        <v>213</v>
      </c>
      <c r="C42" s="8">
        <v>16.621458949000001</v>
      </c>
      <c r="D42" s="11" t="str">
        <f t="shared" ref="D42:D49" si="14">IF($B42="N/A","N/A",IF(C42&gt;10,"No",IF(C42&lt;-10,"No","Yes")))</f>
        <v>N/A</v>
      </c>
      <c r="E42" s="8">
        <v>14.742543853000001</v>
      </c>
      <c r="F42" s="11" t="str">
        <f t="shared" ref="F42:F49" si="15">IF($B42="N/A","N/A",IF(E42&gt;10,"No",IF(E42&lt;-10,"No","Yes")))</f>
        <v>N/A</v>
      </c>
      <c r="G42" s="8">
        <v>15.158711049000001</v>
      </c>
      <c r="H42" s="11" t="str">
        <f t="shared" ref="H42:H49" si="16">IF($B42="N/A","N/A",IF(G42&gt;10,"No",IF(G42&lt;-10,"No","Yes")))</f>
        <v>N/A</v>
      </c>
      <c r="I42" s="12">
        <v>-11.3</v>
      </c>
      <c r="J42" s="12">
        <v>2.823</v>
      </c>
      <c r="K42" s="45" t="s">
        <v>740</v>
      </c>
      <c r="L42" s="9" t="str">
        <f>IF(J42="Div by 0", "N/A", IF(OR(J42="N/A",K42="N/A"),"N/A", IF(J42&gt;VALUE(MID(K42,1,2)), "No", IF(J42&lt;-1*VALUE(MID(K42,1,2)), "No", "Yes"))))</f>
        <v>Yes</v>
      </c>
    </row>
    <row r="43" spans="1:12" x14ac:dyDescent="0.2">
      <c r="A43" s="3" t="s">
        <v>171</v>
      </c>
      <c r="B43" s="35" t="s">
        <v>213</v>
      </c>
      <c r="C43" s="8">
        <v>30.009504976999999</v>
      </c>
      <c r="D43" s="11" t="str">
        <f t="shared" si="14"/>
        <v>N/A</v>
      </c>
      <c r="E43" s="8">
        <v>29.302513644000001</v>
      </c>
      <c r="F43" s="11" t="str">
        <f t="shared" si="15"/>
        <v>N/A</v>
      </c>
      <c r="G43" s="8">
        <v>30.587165162000002</v>
      </c>
      <c r="H43" s="11" t="str">
        <f t="shared" si="16"/>
        <v>N/A</v>
      </c>
      <c r="I43" s="12">
        <v>-2.36</v>
      </c>
      <c r="J43" s="12">
        <v>4.3840000000000003</v>
      </c>
      <c r="K43" s="45" t="s">
        <v>740</v>
      </c>
      <c r="L43" s="9" t="str">
        <f>IF(J43="Div by 0", "N/A", IF(OR(J43="N/A",K43="N/A"),"N/A", IF(J43&gt;VALUE(MID(K43,1,2)), "No", IF(J43&lt;-1*VALUE(MID(K43,1,2)), "No", "Yes"))))</f>
        <v>Yes</v>
      </c>
    </row>
    <row r="44" spans="1:12" x14ac:dyDescent="0.2">
      <c r="A44" s="3" t="s">
        <v>172</v>
      </c>
      <c r="B44" s="35" t="s">
        <v>213</v>
      </c>
      <c r="C44" s="8">
        <v>3.7065969772999998</v>
      </c>
      <c r="D44" s="11" t="str">
        <f t="shared" si="14"/>
        <v>N/A</v>
      </c>
      <c r="E44" s="8">
        <v>3.5802328397999998</v>
      </c>
      <c r="F44" s="11" t="str">
        <f t="shared" si="15"/>
        <v>N/A</v>
      </c>
      <c r="G44" s="8">
        <v>3.3706251083000001</v>
      </c>
      <c r="H44" s="11" t="str">
        <f t="shared" si="16"/>
        <v>N/A</v>
      </c>
      <c r="I44" s="12">
        <v>-3.41</v>
      </c>
      <c r="J44" s="12">
        <v>-5.85</v>
      </c>
      <c r="K44" s="45" t="s">
        <v>740</v>
      </c>
      <c r="L44" s="9" t="str">
        <f t="shared" ref="L44:L53" si="17">IF(J44="Div by 0", "N/A", IF(OR(J44="N/A",K44="N/A"),"N/A", IF(J44&gt;VALUE(MID(K44,1,2)), "No", IF(J44&lt;-1*VALUE(MID(K44,1,2)), "No", "Yes"))))</f>
        <v>Yes</v>
      </c>
    </row>
    <row r="45" spans="1:12" x14ac:dyDescent="0.2">
      <c r="A45" s="3" t="s">
        <v>173</v>
      </c>
      <c r="B45" s="35" t="s">
        <v>213</v>
      </c>
      <c r="C45" s="8">
        <v>29.841842961000001</v>
      </c>
      <c r="D45" s="11" t="str">
        <f t="shared" si="14"/>
        <v>N/A</v>
      </c>
      <c r="E45" s="8">
        <v>29.654065197000001</v>
      </c>
      <c r="F45" s="11" t="str">
        <f t="shared" si="15"/>
        <v>N/A</v>
      </c>
      <c r="G45" s="8">
        <v>28.794228731</v>
      </c>
      <c r="H45" s="11" t="str">
        <f t="shared" si="16"/>
        <v>N/A</v>
      </c>
      <c r="I45" s="12">
        <v>-0.629</v>
      </c>
      <c r="J45" s="12">
        <v>-2.9</v>
      </c>
      <c r="K45" s="45" t="s">
        <v>740</v>
      </c>
      <c r="L45" s="9" t="str">
        <f t="shared" si="17"/>
        <v>Yes</v>
      </c>
    </row>
    <row r="46" spans="1:12" x14ac:dyDescent="0.2">
      <c r="A46" s="3" t="s">
        <v>174</v>
      </c>
      <c r="B46" s="35" t="s">
        <v>213</v>
      </c>
      <c r="C46" s="8">
        <v>13.281915145999999</v>
      </c>
      <c r="D46" s="11" t="str">
        <f t="shared" si="14"/>
        <v>N/A</v>
      </c>
      <c r="E46" s="8">
        <v>13.347559266999999</v>
      </c>
      <c r="F46" s="11" t="str">
        <f t="shared" si="15"/>
        <v>N/A</v>
      </c>
      <c r="G46" s="8">
        <v>12.278601896</v>
      </c>
      <c r="H46" s="11" t="str">
        <f t="shared" si="16"/>
        <v>N/A</v>
      </c>
      <c r="I46" s="12">
        <v>0.49419999999999997</v>
      </c>
      <c r="J46" s="12">
        <v>-8.01</v>
      </c>
      <c r="K46" s="45" t="s">
        <v>740</v>
      </c>
      <c r="L46" s="9" t="str">
        <f t="shared" si="17"/>
        <v>Yes</v>
      </c>
    </row>
    <row r="47" spans="1:12" x14ac:dyDescent="0.2">
      <c r="A47" s="3" t="s">
        <v>175</v>
      </c>
      <c r="B47" s="35" t="s">
        <v>213</v>
      </c>
      <c r="C47" s="8">
        <v>3.1637602268</v>
      </c>
      <c r="D47" s="11" t="str">
        <f t="shared" si="14"/>
        <v>N/A</v>
      </c>
      <c r="E47" s="8">
        <v>3.2280875501000001</v>
      </c>
      <c r="F47" s="11" t="str">
        <f t="shared" si="15"/>
        <v>N/A</v>
      </c>
      <c r="G47" s="8">
        <v>3.4866530109</v>
      </c>
      <c r="H47" s="11" t="str">
        <f t="shared" si="16"/>
        <v>N/A</v>
      </c>
      <c r="I47" s="12">
        <v>2.0329999999999999</v>
      </c>
      <c r="J47" s="12">
        <v>8.01</v>
      </c>
      <c r="K47" s="45" t="s">
        <v>740</v>
      </c>
      <c r="L47" s="9" t="str">
        <f t="shared" si="17"/>
        <v>Yes</v>
      </c>
    </row>
    <row r="48" spans="1:12" x14ac:dyDescent="0.2">
      <c r="A48" s="3" t="s">
        <v>176</v>
      </c>
      <c r="B48" s="35" t="s">
        <v>213</v>
      </c>
      <c r="C48" s="8">
        <v>2.2238618289000001</v>
      </c>
      <c r="D48" s="11" t="str">
        <f t="shared" si="14"/>
        <v>N/A</v>
      </c>
      <c r="E48" s="8">
        <v>2.0768912892000002</v>
      </c>
      <c r="F48" s="11" t="str">
        <f t="shared" si="15"/>
        <v>N/A</v>
      </c>
      <c r="G48" s="8">
        <v>2.1392171983999999</v>
      </c>
      <c r="H48" s="11" t="str">
        <f t="shared" si="16"/>
        <v>N/A</v>
      </c>
      <c r="I48" s="12">
        <v>-6.61</v>
      </c>
      <c r="J48" s="12">
        <v>3.0009999999999999</v>
      </c>
      <c r="K48" s="45" t="s">
        <v>740</v>
      </c>
      <c r="L48" s="9" t="str">
        <f t="shared" si="17"/>
        <v>Yes</v>
      </c>
    </row>
    <row r="49" spans="1:12" x14ac:dyDescent="0.2">
      <c r="A49" s="3" t="s">
        <v>957</v>
      </c>
      <c r="B49" s="35" t="s">
        <v>213</v>
      </c>
      <c r="C49" s="8">
        <v>1.150852454</v>
      </c>
      <c r="D49" s="11" t="str">
        <f t="shared" si="14"/>
        <v>N/A</v>
      </c>
      <c r="E49" s="8">
        <v>1.0376737868000001</v>
      </c>
      <c r="F49" s="11" t="str">
        <f t="shared" si="15"/>
        <v>N/A</v>
      </c>
      <c r="G49" s="8">
        <v>1.0420410675</v>
      </c>
      <c r="H49" s="11" t="str">
        <f t="shared" si="16"/>
        <v>N/A</v>
      </c>
      <c r="I49" s="12">
        <v>-9.83</v>
      </c>
      <c r="J49" s="12">
        <v>0.4209</v>
      </c>
      <c r="K49" s="45" t="s">
        <v>740</v>
      </c>
      <c r="L49" s="9" t="str">
        <f t="shared" si="17"/>
        <v>Yes</v>
      </c>
    </row>
    <row r="50" spans="1:12" x14ac:dyDescent="0.2">
      <c r="A50" s="2" t="s">
        <v>208</v>
      </c>
      <c r="B50" s="35" t="s">
        <v>213</v>
      </c>
      <c r="C50" s="36">
        <v>676429</v>
      </c>
      <c r="D50" s="9" t="str">
        <f t="shared" ref="D50:D53" si="18">IF($B50="N/A","N/A",IF(C50&lt;0,"No","Yes"))</f>
        <v>N/A</v>
      </c>
      <c r="E50" s="36">
        <v>791369</v>
      </c>
      <c r="F50" s="9" t="str">
        <f t="shared" ref="F50:F53" si="19">IF($B50="N/A","N/A",IF(E50&lt;0,"No","Yes"))</f>
        <v>N/A</v>
      </c>
      <c r="G50" s="36">
        <v>838978</v>
      </c>
      <c r="H50" s="9" t="str">
        <f t="shared" ref="H50:H53" si="20">IF($B50="N/A","N/A",IF(G50&lt;0,"No","Yes"))</f>
        <v>N/A</v>
      </c>
      <c r="I50" s="12">
        <v>16.989999999999998</v>
      </c>
      <c r="J50" s="12">
        <v>6.016</v>
      </c>
      <c r="K50" s="45" t="s">
        <v>740</v>
      </c>
      <c r="L50" s="9" t="str">
        <f t="shared" si="17"/>
        <v>Yes</v>
      </c>
    </row>
    <row r="51" spans="1:12" x14ac:dyDescent="0.2">
      <c r="A51" s="2" t="s">
        <v>209</v>
      </c>
      <c r="B51" s="35" t="s">
        <v>213</v>
      </c>
      <c r="C51" s="36">
        <v>53644</v>
      </c>
      <c r="D51" s="9" t="str">
        <f t="shared" si="18"/>
        <v>N/A</v>
      </c>
      <c r="E51" s="36">
        <v>60040</v>
      </c>
      <c r="F51" s="9" t="str">
        <f t="shared" si="19"/>
        <v>N/A</v>
      </c>
      <c r="G51" s="36">
        <v>57698</v>
      </c>
      <c r="H51" s="9" t="str">
        <f t="shared" si="20"/>
        <v>N/A</v>
      </c>
      <c r="I51" s="12">
        <v>11.92</v>
      </c>
      <c r="J51" s="12">
        <v>-3.9</v>
      </c>
      <c r="K51" s="45" t="s">
        <v>740</v>
      </c>
      <c r="L51" s="9" t="str">
        <f t="shared" si="17"/>
        <v>Yes</v>
      </c>
    </row>
    <row r="52" spans="1:12" x14ac:dyDescent="0.2">
      <c r="A52" s="2" t="s">
        <v>210</v>
      </c>
      <c r="B52" s="35" t="s">
        <v>213</v>
      </c>
      <c r="C52" s="36">
        <v>621113</v>
      </c>
      <c r="D52" s="9" t="str">
        <f t="shared" si="18"/>
        <v>N/A</v>
      </c>
      <c r="E52" s="36">
        <v>718222</v>
      </c>
      <c r="F52" s="9" t="str">
        <f t="shared" si="19"/>
        <v>N/A</v>
      </c>
      <c r="G52" s="36">
        <v>700566</v>
      </c>
      <c r="H52" s="9" t="str">
        <f t="shared" si="20"/>
        <v>N/A</v>
      </c>
      <c r="I52" s="12">
        <v>15.63</v>
      </c>
      <c r="J52" s="12">
        <v>-2.46</v>
      </c>
      <c r="K52" s="45" t="s">
        <v>740</v>
      </c>
      <c r="L52" s="9" t="str">
        <f t="shared" si="17"/>
        <v>Yes</v>
      </c>
    </row>
    <row r="53" spans="1:12" x14ac:dyDescent="0.2">
      <c r="A53" s="2" t="s">
        <v>958</v>
      </c>
      <c r="B53" s="35" t="s">
        <v>213</v>
      </c>
      <c r="C53" s="36">
        <v>85289</v>
      </c>
      <c r="D53" s="9" t="str">
        <f t="shared" si="18"/>
        <v>N/A</v>
      </c>
      <c r="E53" s="36">
        <v>97110</v>
      </c>
      <c r="F53" s="9" t="str">
        <f t="shared" si="19"/>
        <v>N/A</v>
      </c>
      <c r="G53" s="36">
        <v>104973</v>
      </c>
      <c r="H53" s="9" t="str">
        <f t="shared" si="20"/>
        <v>N/A</v>
      </c>
      <c r="I53" s="12">
        <v>13.86</v>
      </c>
      <c r="J53" s="12">
        <v>8.0969999999999995</v>
      </c>
      <c r="K53" s="45" t="s">
        <v>740</v>
      </c>
      <c r="L53" s="9" t="str">
        <f t="shared" si="17"/>
        <v>Yes</v>
      </c>
    </row>
    <row r="54" spans="1:12" x14ac:dyDescent="0.2">
      <c r="A54" s="2" t="s">
        <v>959</v>
      </c>
      <c r="B54" s="35" t="s">
        <v>213</v>
      </c>
      <c r="C54" s="8">
        <v>100</v>
      </c>
      <c r="D54" s="44" t="str">
        <f>IF($B54="N/A","N/A",IF(C54&gt;10,"No",IF(C54&lt;-10,"No","Yes")))</f>
        <v>N/A</v>
      </c>
      <c r="E54" s="8">
        <v>99.999584384000002</v>
      </c>
      <c r="F54" s="44" t="str">
        <f>IF($B54="N/A","N/A",IF(E54&gt;10,"No",IF(E54&lt;-10,"No","Yes")))</f>
        <v>N/A</v>
      </c>
      <c r="G54" s="8">
        <v>99.999534725000004</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55.061968184000001</v>
      </c>
      <c r="D56" s="44" t="str">
        <f t="shared" ref="D56:D57" si="21">IF($B56="N/A","N/A",IF(C56&gt;10,"No",IF(C56&lt;-10,"No","Yes")))</f>
        <v>N/A</v>
      </c>
      <c r="E56" s="8">
        <v>55.009357291999997</v>
      </c>
      <c r="F56" s="44" t="str">
        <f t="shared" ref="F56:F57" si="22">IF($B56="N/A","N/A",IF(E56&gt;10,"No",IF(E56&lt;-10,"No","Yes")))</f>
        <v>N/A</v>
      </c>
      <c r="G56" s="8">
        <v>55.690427087000003</v>
      </c>
      <c r="H56" s="44" t="str">
        <f t="shared" ref="H56:H57" si="23">IF($B56="N/A","N/A",IF(G56&gt;10,"No",IF(G56&lt;-10,"No","Yes")))</f>
        <v>N/A</v>
      </c>
      <c r="I56" s="12">
        <v>-9.6000000000000002E-2</v>
      </c>
      <c r="J56" s="12">
        <v>1.238</v>
      </c>
      <c r="K56" s="45" t="s">
        <v>740</v>
      </c>
      <c r="L56" s="9" t="str">
        <f>IF(J56="Div by 0", "N/A", IF(OR(J56="N/A",K56="N/A"),"N/A", IF(J56&gt;VALUE(MID(K56,1,2)), "No", IF(J56&lt;-1*VALUE(MID(K56,1,2)), "No", "Yes"))))</f>
        <v>Yes</v>
      </c>
    </row>
    <row r="57" spans="1:12" x14ac:dyDescent="0.2">
      <c r="A57" s="6" t="s">
        <v>178</v>
      </c>
      <c r="B57" s="35" t="s">
        <v>213</v>
      </c>
      <c r="C57" s="8">
        <v>44.938031815999999</v>
      </c>
      <c r="D57" s="44" t="str">
        <f t="shared" si="21"/>
        <v>N/A</v>
      </c>
      <c r="E57" s="8">
        <v>44.990642708000003</v>
      </c>
      <c r="F57" s="44" t="str">
        <f t="shared" si="22"/>
        <v>N/A</v>
      </c>
      <c r="G57" s="8">
        <v>44.309572912999997</v>
      </c>
      <c r="H57" s="44" t="str">
        <f t="shared" si="23"/>
        <v>N/A</v>
      </c>
      <c r="I57" s="12">
        <v>0.1171</v>
      </c>
      <c r="J57" s="12">
        <v>-1.51</v>
      </c>
      <c r="K57" s="45" t="s">
        <v>740</v>
      </c>
      <c r="L57" s="9" t="str">
        <f>IF(J57="Div by 0", "N/A", IF(OR(J57="N/A",K57="N/A"),"N/A", IF(J57&gt;VALUE(MID(K57,1,2)), "No", IF(J57&lt;-1*VALUE(MID(K57,1,2)), "No", "Yes"))))</f>
        <v>Yes</v>
      </c>
    </row>
    <row r="58" spans="1:12" x14ac:dyDescent="0.2">
      <c r="A58" s="7" t="s">
        <v>686</v>
      </c>
      <c r="B58" s="35" t="s">
        <v>282</v>
      </c>
      <c r="C58" s="8">
        <v>64.450765801000003</v>
      </c>
      <c r="D58" s="44" t="str">
        <f>IF($B58="N/A","N/A",IF(C58&gt;70,"No",IF(C58&lt;40,"No","Yes")))</f>
        <v>Yes</v>
      </c>
      <c r="E58" s="8">
        <v>48.507583206</v>
      </c>
      <c r="F58" s="44" t="str">
        <f>IF($B58="N/A","N/A",IF(E58&gt;70,"No",IF(E58&lt;40,"No","Yes")))</f>
        <v>Yes</v>
      </c>
      <c r="G58" s="8">
        <v>55.451450319999999</v>
      </c>
      <c r="H58" s="44" t="str">
        <f>IF($B58="N/A","N/A",IF(G58&gt;70,"No",IF(G58&lt;40,"No","Yes")))</f>
        <v>Yes</v>
      </c>
      <c r="I58" s="12">
        <v>-24.7</v>
      </c>
      <c r="J58" s="12">
        <v>14.32</v>
      </c>
      <c r="K58" s="45" t="s">
        <v>740</v>
      </c>
      <c r="L58" s="9" t="str">
        <f t="shared" si="4"/>
        <v>No</v>
      </c>
    </row>
    <row r="59" spans="1:12" x14ac:dyDescent="0.2">
      <c r="A59" s="2" t="s">
        <v>687</v>
      </c>
      <c r="B59" s="35" t="s">
        <v>213</v>
      </c>
      <c r="C59" s="8">
        <v>86.595237503999996</v>
      </c>
      <c r="D59" s="44" t="str">
        <f>IF($B59="N/A","N/A",IF(C59&gt;10,"No",IF(C59&lt;-10,"No","Yes")))</f>
        <v>N/A</v>
      </c>
      <c r="E59" s="8">
        <v>64.103456148999996</v>
      </c>
      <c r="F59" s="44" t="str">
        <f>IF($B59="N/A","N/A",IF(E59&gt;10,"No",IF(E59&lt;-10,"No","Yes")))</f>
        <v>N/A</v>
      </c>
      <c r="G59" s="8">
        <v>73.907339991000001</v>
      </c>
      <c r="H59" s="44" t="str">
        <f>IF($B59="N/A","N/A",IF(G59&gt;10,"No",IF(G59&lt;-10,"No","Yes")))</f>
        <v>N/A</v>
      </c>
      <c r="I59" s="12">
        <v>-26</v>
      </c>
      <c r="J59" s="12">
        <v>15.29</v>
      </c>
      <c r="K59" s="35" t="s">
        <v>213</v>
      </c>
      <c r="L59" s="9" t="str">
        <f t="shared" si="4"/>
        <v>N/A</v>
      </c>
    </row>
    <row r="60" spans="1:12" x14ac:dyDescent="0.2">
      <c r="A60" s="2" t="s">
        <v>688</v>
      </c>
      <c r="B60" s="35" t="s">
        <v>213</v>
      </c>
      <c r="C60" s="8">
        <v>89.696711153999999</v>
      </c>
      <c r="D60" s="44" t="str">
        <f t="shared" ref="D60:D66" si="24">IF($B60="N/A","N/A",IF(C60&gt;10,"No",IF(C60&lt;-10,"No","Yes")))</f>
        <v>N/A</v>
      </c>
      <c r="E60" s="8">
        <v>76.019203933</v>
      </c>
      <c r="F60" s="44" t="str">
        <f t="shared" ref="F60:F66" si="25">IF($B60="N/A","N/A",IF(E60&gt;10,"No",IF(E60&lt;-10,"No","Yes")))</f>
        <v>N/A</v>
      </c>
      <c r="G60" s="8">
        <v>80.739103915000001</v>
      </c>
      <c r="H60" s="44" t="str">
        <f t="shared" ref="H60:H66" si="26">IF($B60="N/A","N/A",IF(G60&gt;10,"No",IF(G60&lt;-10,"No","Yes")))</f>
        <v>N/A</v>
      </c>
      <c r="I60" s="12">
        <v>-15.2</v>
      </c>
      <c r="J60" s="12">
        <v>6.2089999999999996</v>
      </c>
      <c r="K60" s="35" t="s">
        <v>213</v>
      </c>
      <c r="L60" s="9" t="str">
        <f t="shared" si="4"/>
        <v>N/A</v>
      </c>
    </row>
    <row r="61" spans="1:12" x14ac:dyDescent="0.2">
      <c r="A61" s="2" t="s">
        <v>1749</v>
      </c>
      <c r="B61" s="35" t="s">
        <v>213</v>
      </c>
      <c r="C61" s="8">
        <v>64.559179955999994</v>
      </c>
      <c r="D61" s="44" t="str">
        <f t="shared" si="24"/>
        <v>N/A</v>
      </c>
      <c r="E61" s="8">
        <v>48.834961442000001</v>
      </c>
      <c r="F61" s="44" t="str">
        <f t="shared" si="25"/>
        <v>N/A</v>
      </c>
      <c r="G61" s="8">
        <v>54.372126051999999</v>
      </c>
      <c r="H61" s="44" t="str">
        <f t="shared" si="26"/>
        <v>N/A</v>
      </c>
      <c r="I61" s="12">
        <v>-24.4</v>
      </c>
      <c r="J61" s="12">
        <v>11.34</v>
      </c>
      <c r="K61" s="35" t="s">
        <v>213</v>
      </c>
      <c r="L61" s="9" t="str">
        <f t="shared" si="4"/>
        <v>N/A</v>
      </c>
    </row>
    <row r="62" spans="1:12" x14ac:dyDescent="0.2">
      <c r="A62" s="2" t="s">
        <v>689</v>
      </c>
      <c r="B62" s="35" t="s">
        <v>213</v>
      </c>
      <c r="C62" s="8">
        <v>54.774962473999999</v>
      </c>
      <c r="D62" s="44" t="str">
        <f t="shared" si="24"/>
        <v>N/A</v>
      </c>
      <c r="E62" s="8">
        <v>38.696286102000002</v>
      </c>
      <c r="F62" s="44" t="str">
        <f t="shared" si="25"/>
        <v>N/A</v>
      </c>
      <c r="G62" s="8">
        <v>46.429400854999997</v>
      </c>
      <c r="H62" s="44" t="str">
        <f t="shared" si="26"/>
        <v>N/A</v>
      </c>
      <c r="I62" s="12">
        <v>-29.4</v>
      </c>
      <c r="J62" s="12">
        <v>19.98</v>
      </c>
      <c r="K62" s="35" t="s">
        <v>213</v>
      </c>
      <c r="L62" s="9" t="str">
        <f t="shared" si="4"/>
        <v>N/A</v>
      </c>
    </row>
    <row r="63" spans="1:12" x14ac:dyDescent="0.2">
      <c r="A63" s="2" t="s">
        <v>179</v>
      </c>
      <c r="B63" s="71" t="s">
        <v>217</v>
      </c>
      <c r="C63" s="36">
        <v>0</v>
      </c>
      <c r="D63" s="44" t="str">
        <f>IF(OR($B63="N/A",$C63="N/A"),"N/A",IF(C63&gt;0,"No",IF(C63&lt;0,"No","Yes")))</f>
        <v>Yes</v>
      </c>
      <c r="E63" s="36">
        <v>11</v>
      </c>
      <c r="F63" s="44" t="str">
        <f>IF(OR($B63="N/A",$E63="N/A"),"N/A",IF(E63&gt;0,"No",IF(E63&lt;0,"No","Yes")))</f>
        <v>No</v>
      </c>
      <c r="G63" s="36">
        <v>0</v>
      </c>
      <c r="H63" s="44" t="str">
        <f>IF($B63="N/A","N/A",IF(G63&gt;0,"No",IF(G63&lt;0,"No","Yes")))</f>
        <v>Yes</v>
      </c>
      <c r="I63" s="12" t="s">
        <v>1748</v>
      </c>
      <c r="J63" s="12">
        <v>-100</v>
      </c>
      <c r="K63" s="35" t="s">
        <v>213</v>
      </c>
      <c r="L63" s="9" t="str">
        <f>IF(J63="Div by 0", "N/A", IF(K63="N/A","N/A", IF(J63&gt;VALUE(MID(K63,1,2)), "No", IF(J63&lt;-1*VALUE(MID(K63,1,2)), "No", "Yes"))))</f>
        <v>N/A</v>
      </c>
    </row>
    <row r="64" spans="1:12" x14ac:dyDescent="0.2">
      <c r="A64" s="3" t="s">
        <v>146</v>
      </c>
      <c r="B64" s="35" t="s">
        <v>213</v>
      </c>
      <c r="C64" s="8">
        <v>0.81711143669999997</v>
      </c>
      <c r="D64" s="44" t="str">
        <f t="shared" si="24"/>
        <v>N/A</v>
      </c>
      <c r="E64" s="8">
        <v>0.65928533089999997</v>
      </c>
      <c r="F64" s="44" t="str">
        <f t="shared" si="25"/>
        <v>N/A</v>
      </c>
      <c r="G64" s="8">
        <v>0.66208603629999996</v>
      </c>
      <c r="H64" s="44" t="str">
        <f t="shared" si="26"/>
        <v>N/A</v>
      </c>
      <c r="I64" s="12">
        <v>-19.3</v>
      </c>
      <c r="J64" s="12">
        <v>0.42480000000000001</v>
      </c>
      <c r="K64" s="35" t="s">
        <v>213</v>
      </c>
      <c r="L64" s="9" t="str">
        <f t="shared" si="4"/>
        <v>N/A</v>
      </c>
    </row>
    <row r="65" spans="1:12" x14ac:dyDescent="0.2">
      <c r="A65" s="3" t="s">
        <v>147</v>
      </c>
      <c r="B65" s="35" t="s">
        <v>213</v>
      </c>
      <c r="C65" s="8">
        <v>0.7760218539</v>
      </c>
      <c r="D65" s="44" t="str">
        <f t="shared" si="24"/>
        <v>N/A</v>
      </c>
      <c r="E65" s="8">
        <v>0.61855498720000002</v>
      </c>
      <c r="F65" s="44" t="str">
        <f t="shared" si="25"/>
        <v>N/A</v>
      </c>
      <c r="G65" s="8">
        <v>0.62253767849999997</v>
      </c>
      <c r="H65" s="44" t="str">
        <f t="shared" si="26"/>
        <v>N/A</v>
      </c>
      <c r="I65" s="12">
        <v>-20.3</v>
      </c>
      <c r="J65" s="12">
        <v>0.64390000000000003</v>
      </c>
      <c r="K65" s="35" t="s">
        <v>213</v>
      </c>
      <c r="L65" s="9" t="str">
        <f t="shared" si="4"/>
        <v>N/A</v>
      </c>
    </row>
    <row r="66" spans="1:12" x14ac:dyDescent="0.2">
      <c r="A66" s="3" t="s">
        <v>148</v>
      </c>
      <c r="B66" s="35" t="s">
        <v>213</v>
      </c>
      <c r="C66" s="8">
        <v>0.83294159430000003</v>
      </c>
      <c r="D66" s="44" t="str">
        <f t="shared" si="24"/>
        <v>N/A</v>
      </c>
      <c r="E66" s="8">
        <v>0.66985384579999996</v>
      </c>
      <c r="F66" s="44" t="str">
        <f t="shared" si="25"/>
        <v>N/A</v>
      </c>
      <c r="G66" s="8">
        <v>0.67435765910000001</v>
      </c>
      <c r="H66" s="44" t="str">
        <f t="shared" si="26"/>
        <v>N/A</v>
      </c>
      <c r="I66" s="12">
        <v>-19.600000000000001</v>
      </c>
      <c r="J66" s="12">
        <v>0.6724</v>
      </c>
      <c r="K66" s="35" t="s">
        <v>213</v>
      </c>
      <c r="L66" s="9" t="str">
        <f t="shared" si="4"/>
        <v>N/A</v>
      </c>
    </row>
    <row r="67" spans="1:12" x14ac:dyDescent="0.2">
      <c r="A67" s="2" t="s">
        <v>961</v>
      </c>
      <c r="B67" s="48" t="s">
        <v>213</v>
      </c>
      <c r="C67" s="1">
        <v>1203</v>
      </c>
      <c r="D67" s="11" t="str">
        <f>IF($B67="N/A","N/A",IF(C67&gt;10,"No",IF(C67&lt;-10,"No","Yes")))</f>
        <v>N/A</v>
      </c>
      <c r="E67" s="1">
        <v>1225</v>
      </c>
      <c r="F67" s="11" t="str">
        <f>IF($B67="N/A","N/A",IF(E67&gt;10,"No",IF(E67&lt;-10,"No","Yes")))</f>
        <v>N/A</v>
      </c>
      <c r="G67" s="1">
        <v>1233</v>
      </c>
      <c r="H67" s="11" t="str">
        <f>IF($B67="N/A","N/A",IF(G67&gt;10,"No",IF(G67&lt;-10,"No","Yes")))</f>
        <v>N/A</v>
      </c>
      <c r="I67" s="12">
        <v>1.829</v>
      </c>
      <c r="J67" s="12">
        <v>0.65310000000000001</v>
      </c>
      <c r="K67" s="35" t="s">
        <v>213</v>
      </c>
      <c r="L67" s="9" t="str">
        <f t="shared" si="4"/>
        <v>N/A</v>
      </c>
    </row>
    <row r="68" spans="1:12" x14ac:dyDescent="0.2">
      <c r="A68" s="3" t="s">
        <v>201</v>
      </c>
      <c r="B68" s="48" t="s">
        <v>217</v>
      </c>
      <c r="C68" s="1">
        <v>0</v>
      </c>
      <c r="D68" s="44" t="str">
        <f t="shared" ref="D68:D69" si="27">IF($B68="N/A","N/A",IF(C68&gt;0,"No",IF(C68&lt;0,"No","Yes")))</f>
        <v>Yes</v>
      </c>
      <c r="E68" s="1">
        <v>11</v>
      </c>
      <c r="F68" s="44" t="str">
        <f t="shared" ref="F68:F69" si="28">IF($B68="N/A","N/A",IF(E68&gt;0,"No",IF(E68&lt;0,"No","Yes")))</f>
        <v>No</v>
      </c>
      <c r="G68" s="1">
        <v>11</v>
      </c>
      <c r="H68" s="44" t="str">
        <f t="shared" ref="H68:H69" si="29">IF($B68="N/A","N/A",IF(G68&gt;0,"No",IF(G68&lt;0,"No","Yes")))</f>
        <v>No</v>
      </c>
      <c r="I68" s="12" t="s">
        <v>1748</v>
      </c>
      <c r="J68" s="12">
        <v>-40</v>
      </c>
      <c r="K68" s="35" t="s">
        <v>213</v>
      </c>
      <c r="L68" s="9" t="str">
        <f t="shared" si="4"/>
        <v>N/A</v>
      </c>
    </row>
    <row r="69" spans="1:12" x14ac:dyDescent="0.2">
      <c r="A69" s="3" t="s">
        <v>202</v>
      </c>
      <c r="B69" s="48" t="s">
        <v>217</v>
      </c>
      <c r="C69" s="1">
        <v>43</v>
      </c>
      <c r="D69" s="44" t="str">
        <f t="shared" si="27"/>
        <v>No</v>
      </c>
      <c r="E69" s="1">
        <v>36</v>
      </c>
      <c r="F69" s="44" t="str">
        <f t="shared" si="28"/>
        <v>No</v>
      </c>
      <c r="G69" s="1">
        <v>39</v>
      </c>
      <c r="H69" s="44" t="str">
        <f t="shared" si="29"/>
        <v>No</v>
      </c>
      <c r="I69" s="12">
        <v>-16.3</v>
      </c>
      <c r="J69" s="12">
        <v>8.3330000000000002</v>
      </c>
      <c r="K69" s="35" t="s">
        <v>213</v>
      </c>
      <c r="L69" s="9" t="str">
        <f t="shared" si="4"/>
        <v>N/A</v>
      </c>
    </row>
    <row r="70" spans="1:12" x14ac:dyDescent="0.2">
      <c r="A70" s="3" t="s">
        <v>203</v>
      </c>
      <c r="B70" s="71" t="s">
        <v>213</v>
      </c>
      <c r="C70" s="13">
        <v>13.953488372000001</v>
      </c>
      <c r="D70" s="11" t="str">
        <f>IF($B70="N/A","N/A",IF(C70&gt;10,"No",IF(C70&lt;-10,"No","Yes")))</f>
        <v>N/A</v>
      </c>
      <c r="E70" s="13">
        <v>22.222222221999999</v>
      </c>
      <c r="F70" s="11" t="str">
        <f>IF($B70="N/A","N/A",IF(E70&gt;10,"No",IF(E70&lt;-10,"No","Yes")))</f>
        <v>N/A</v>
      </c>
      <c r="G70" s="13">
        <v>5.1282051282000003</v>
      </c>
      <c r="H70" s="11" t="str">
        <f>IF($B70="N/A","N/A",IF(G70&gt;10,"No",IF(G70&lt;-10,"No","Yes")))</f>
        <v>N/A</v>
      </c>
      <c r="I70" s="12">
        <v>59.26</v>
      </c>
      <c r="J70" s="12">
        <v>-76.900000000000006</v>
      </c>
      <c r="K70" s="71" t="s">
        <v>213</v>
      </c>
      <c r="L70" s="9" t="str">
        <f t="shared" si="4"/>
        <v>N/A</v>
      </c>
    </row>
    <row r="71" spans="1:12" x14ac:dyDescent="0.2">
      <c r="A71" s="2" t="s">
        <v>65</v>
      </c>
      <c r="B71" s="48" t="s">
        <v>213</v>
      </c>
      <c r="C71" s="1">
        <v>151357</v>
      </c>
      <c r="D71" s="11" t="str">
        <f>IF($B71="N/A","N/A",IF(C71&gt;10,"No",IF(C71&lt;-10,"No","Yes")))</f>
        <v>N/A</v>
      </c>
      <c r="E71" s="1">
        <v>171828</v>
      </c>
      <c r="F71" s="11" t="str">
        <f>IF($B71="N/A","N/A",IF(E71&gt;10,"No",IF(E71&lt;-10,"No","Yes")))</f>
        <v>N/A</v>
      </c>
      <c r="G71" s="1">
        <v>183649</v>
      </c>
      <c r="H71" s="11" t="str">
        <f>IF($B71="N/A","N/A",IF(G71&gt;10,"No",IF(G71&lt;-10,"No","Yes")))</f>
        <v>N/A</v>
      </c>
      <c r="I71" s="12">
        <v>13.52</v>
      </c>
      <c r="J71" s="12">
        <v>6.88</v>
      </c>
      <c r="K71" s="48" t="s">
        <v>740</v>
      </c>
      <c r="L71" s="9" t="str">
        <f t="shared" ref="L71:L103" si="30">IF(J71="Div by 0", "N/A", IF(K71="N/A","N/A", IF(J71&gt;VALUE(MID(K71,1,2)), "No", IF(J71&lt;-1*VALUE(MID(K71,1,2)), "No", "Yes"))))</f>
        <v>Yes</v>
      </c>
    </row>
    <row r="72" spans="1:12" x14ac:dyDescent="0.2">
      <c r="A72" s="4" t="s">
        <v>66</v>
      </c>
      <c r="B72" s="48" t="s">
        <v>213</v>
      </c>
      <c r="C72" s="1">
        <v>142075.25</v>
      </c>
      <c r="D72" s="11" t="str">
        <f>IF($B72="N/A","N/A",IF(C72&gt;10,"No",IF(C72&lt;-10,"No","Yes")))</f>
        <v>N/A</v>
      </c>
      <c r="E72" s="1">
        <v>140864.6</v>
      </c>
      <c r="F72" s="11" t="str">
        <f>IF($B72="N/A","N/A",IF(E72&gt;10,"No",IF(E72&lt;-10,"No","Yes")))</f>
        <v>N/A</v>
      </c>
      <c r="G72" s="1">
        <v>160149.42000000001</v>
      </c>
      <c r="H72" s="11" t="str">
        <f>IF($B72="N/A","N/A",IF(G72&gt;10,"No",IF(G72&lt;-10,"No","Yes")))</f>
        <v>N/A</v>
      </c>
      <c r="I72" s="12">
        <v>-0.85199999999999998</v>
      </c>
      <c r="J72" s="12">
        <v>13.69</v>
      </c>
      <c r="K72" s="48" t="s">
        <v>741</v>
      </c>
      <c r="L72" s="9" t="str">
        <f t="shared" si="30"/>
        <v>Yes</v>
      </c>
    </row>
    <row r="73" spans="1:12" x14ac:dyDescent="0.2">
      <c r="A73" s="3" t="s">
        <v>67</v>
      </c>
      <c r="B73" s="35" t="s">
        <v>283</v>
      </c>
      <c r="C73" s="8">
        <v>92.969399678000002</v>
      </c>
      <c r="D73" s="44" t="str">
        <f>IF($B73="N/A","N/A",IF(C73&gt;=90,"Yes","No"))</f>
        <v>Yes</v>
      </c>
      <c r="E73" s="8">
        <v>92.747084043000001</v>
      </c>
      <c r="F73" s="44" t="str">
        <f>IF($B73="N/A","N/A",IF(E73&gt;=90,"Yes","No"))</f>
        <v>Yes</v>
      </c>
      <c r="G73" s="8">
        <v>92.359287914000006</v>
      </c>
      <c r="H73" s="44" t="str">
        <f>IF($B73="N/A","N/A",IF(G73&gt;=90,"Yes","No"))</f>
        <v>Yes</v>
      </c>
      <c r="I73" s="12">
        <v>-0.23899999999999999</v>
      </c>
      <c r="J73" s="12">
        <v>-0.41799999999999998</v>
      </c>
      <c r="K73" s="45" t="s">
        <v>740</v>
      </c>
      <c r="L73" s="9" t="str">
        <f t="shared" si="30"/>
        <v>Yes</v>
      </c>
    </row>
    <row r="74" spans="1:12" x14ac:dyDescent="0.2">
      <c r="A74" s="2" t="s">
        <v>962</v>
      </c>
      <c r="B74" s="35" t="s">
        <v>283</v>
      </c>
      <c r="C74" s="8">
        <v>93.524197353000005</v>
      </c>
      <c r="D74" s="44" t="str">
        <f>IF($B74="N/A","N/A",IF(C74&gt;=90,"Yes","No"))</f>
        <v>Yes</v>
      </c>
      <c r="E74" s="8">
        <v>92.836564073000005</v>
      </c>
      <c r="F74" s="44" t="str">
        <f>IF($B74="N/A","N/A",IF(E74&gt;=90,"Yes","No"))</f>
        <v>Yes</v>
      </c>
      <c r="G74" s="8">
        <v>92.323415159999996</v>
      </c>
      <c r="H74" s="44" t="str">
        <f>IF($B74="N/A","N/A",IF(G74&gt;=90,"Yes","No"))</f>
        <v>Yes</v>
      </c>
      <c r="I74" s="12">
        <v>-0.73499999999999999</v>
      </c>
      <c r="J74" s="12">
        <v>-0.55300000000000005</v>
      </c>
      <c r="K74" s="45" t="s">
        <v>740</v>
      </c>
      <c r="L74" s="9" t="str">
        <f t="shared" si="30"/>
        <v>Yes</v>
      </c>
    </row>
    <row r="75" spans="1:12" x14ac:dyDescent="0.2">
      <c r="A75" s="6" t="s">
        <v>963</v>
      </c>
      <c r="B75" s="48" t="s">
        <v>284</v>
      </c>
      <c r="C75" s="13">
        <v>44.374699520999997</v>
      </c>
      <c r="D75" s="44" t="str">
        <f>IF($B75="N/A","N/A",IF(C75&gt;55,"No",IF(C75&lt;30,"No","Yes")))</f>
        <v>Yes</v>
      </c>
      <c r="E75" s="13">
        <v>44.178233628999998</v>
      </c>
      <c r="F75" s="44" t="str">
        <f>IF($B75="N/A","N/A",IF(E75&gt;55,"No",IF(E75&lt;30,"No","Yes")))</f>
        <v>Yes</v>
      </c>
      <c r="G75" s="13">
        <v>44.850242373</v>
      </c>
      <c r="H75" s="44" t="str">
        <f>IF($B75="N/A","N/A",IF(G75&gt;55,"No",IF(G75&lt;30,"No","Yes")))</f>
        <v>Yes</v>
      </c>
      <c r="I75" s="12">
        <v>-0.443</v>
      </c>
      <c r="J75" s="12">
        <v>1.5209999999999999</v>
      </c>
      <c r="K75" s="48" t="s">
        <v>740</v>
      </c>
      <c r="L75" s="9" t="str">
        <f t="shared" si="30"/>
        <v>Yes</v>
      </c>
    </row>
    <row r="76" spans="1:12" ht="25.5" x14ac:dyDescent="0.2">
      <c r="A76" s="2" t="s">
        <v>964</v>
      </c>
      <c r="B76" s="48" t="s">
        <v>278</v>
      </c>
      <c r="C76" s="13">
        <v>0.27748964370000001</v>
      </c>
      <c r="D76" s="44" t="str">
        <f>IF($B76="N/A","N/A",IF(C76&gt;=5,"No",IF(C76&lt;0,"No","Yes")))</f>
        <v>Yes</v>
      </c>
      <c r="E76" s="13">
        <v>0.21882347460000001</v>
      </c>
      <c r="F76" s="44" t="str">
        <f>IF($B76="N/A","N/A",IF(E76&gt;=5,"No",IF(E76&lt;0,"No","Yes")))</f>
        <v>Yes</v>
      </c>
      <c r="G76" s="13">
        <v>0.40021998489999999</v>
      </c>
      <c r="H76" s="44" t="str">
        <f>IF($B76="N/A","N/A",IF(G76&gt;=5,"No",IF(G76&lt;0,"No","Yes")))</f>
        <v>Yes</v>
      </c>
      <c r="I76" s="12">
        <v>-21.1</v>
      </c>
      <c r="J76" s="12">
        <v>82.9</v>
      </c>
      <c r="K76" s="48" t="s">
        <v>213</v>
      </c>
      <c r="L76" s="9" t="str">
        <f t="shared" si="30"/>
        <v>N/A</v>
      </c>
    </row>
    <row r="77" spans="1:12" ht="25.5" x14ac:dyDescent="0.2">
      <c r="A77" s="2" t="s">
        <v>965</v>
      </c>
      <c r="B77" s="48" t="s">
        <v>213</v>
      </c>
      <c r="C77" s="13">
        <v>3.1395971115000001</v>
      </c>
      <c r="D77" s="48" t="s">
        <v>213</v>
      </c>
      <c r="E77" s="13">
        <v>2.9418953837999999</v>
      </c>
      <c r="F77" s="48" t="s">
        <v>213</v>
      </c>
      <c r="G77" s="13">
        <v>2.7982727921000001</v>
      </c>
      <c r="H77" s="48" t="s">
        <v>213</v>
      </c>
      <c r="I77" s="12">
        <v>-6.3</v>
      </c>
      <c r="J77" s="12">
        <v>-4.88</v>
      </c>
      <c r="K77" s="48" t="s">
        <v>213</v>
      </c>
      <c r="L77" s="9" t="str">
        <f t="shared" si="30"/>
        <v>N/A</v>
      </c>
    </row>
    <row r="78" spans="1:12" ht="25.5" x14ac:dyDescent="0.2">
      <c r="A78" s="2" t="s">
        <v>966</v>
      </c>
      <c r="B78" s="48" t="s">
        <v>213</v>
      </c>
      <c r="C78" s="13">
        <v>53.704817087999999</v>
      </c>
      <c r="D78" s="48" t="s">
        <v>213</v>
      </c>
      <c r="E78" s="13">
        <v>55.077752171</v>
      </c>
      <c r="F78" s="48" t="s">
        <v>213</v>
      </c>
      <c r="G78" s="13">
        <v>54.056379288999999</v>
      </c>
      <c r="H78" s="48" t="s">
        <v>213</v>
      </c>
      <c r="I78" s="12">
        <v>2.556</v>
      </c>
      <c r="J78" s="12">
        <v>-1.85</v>
      </c>
      <c r="K78" s="48" t="s">
        <v>213</v>
      </c>
      <c r="L78" s="9" t="str">
        <f t="shared" si="30"/>
        <v>N/A</v>
      </c>
    </row>
    <row r="79" spans="1:12" ht="25.5" x14ac:dyDescent="0.2">
      <c r="A79" s="2" t="s">
        <v>967</v>
      </c>
      <c r="B79" s="48" t="s">
        <v>213</v>
      </c>
      <c r="C79" s="13">
        <v>11.003785752000001</v>
      </c>
      <c r="D79" s="48" t="s">
        <v>213</v>
      </c>
      <c r="E79" s="13">
        <v>12.137719113999999</v>
      </c>
      <c r="F79" s="48" t="s">
        <v>213</v>
      </c>
      <c r="G79" s="13">
        <v>12.143817825999999</v>
      </c>
      <c r="H79" s="48" t="s">
        <v>213</v>
      </c>
      <c r="I79" s="12">
        <v>10.3</v>
      </c>
      <c r="J79" s="12">
        <v>5.0200000000000002E-2</v>
      </c>
      <c r="K79" s="48" t="s">
        <v>213</v>
      </c>
      <c r="L79" s="9" t="str">
        <f t="shared" si="30"/>
        <v>N/A</v>
      </c>
    </row>
    <row r="80" spans="1:12" ht="25.5" x14ac:dyDescent="0.2">
      <c r="A80" s="2" t="s">
        <v>968</v>
      </c>
      <c r="B80" s="48" t="s">
        <v>213</v>
      </c>
      <c r="C80" s="13">
        <v>0</v>
      </c>
      <c r="D80" s="48" t="s">
        <v>213</v>
      </c>
      <c r="E80" s="13">
        <v>0</v>
      </c>
      <c r="F80" s="48" t="s">
        <v>213</v>
      </c>
      <c r="G80" s="13">
        <v>0</v>
      </c>
      <c r="H80" s="48" t="s">
        <v>213</v>
      </c>
      <c r="I80" s="12" t="s">
        <v>1748</v>
      </c>
      <c r="J80" s="12" t="s">
        <v>1748</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1748</v>
      </c>
      <c r="J81" s="12" t="s">
        <v>1748</v>
      </c>
      <c r="K81" s="48" t="s">
        <v>213</v>
      </c>
      <c r="L81" s="9" t="str">
        <f t="shared" si="30"/>
        <v>N/A</v>
      </c>
    </row>
    <row r="82" spans="1:12" x14ac:dyDescent="0.2">
      <c r="A82" s="2" t="s">
        <v>970</v>
      </c>
      <c r="B82" s="48" t="s">
        <v>213</v>
      </c>
      <c r="C82" s="13">
        <v>7.3270479727</v>
      </c>
      <c r="D82" s="48" t="s">
        <v>213</v>
      </c>
      <c r="E82" s="13">
        <v>7.5948041063999998</v>
      </c>
      <c r="F82" s="48" t="s">
        <v>213</v>
      </c>
      <c r="G82" s="13">
        <v>8.4835746450999991</v>
      </c>
      <c r="H82" s="48" t="s">
        <v>213</v>
      </c>
      <c r="I82" s="12">
        <v>3.6539999999999999</v>
      </c>
      <c r="J82" s="12">
        <v>11.7</v>
      </c>
      <c r="K82" s="48" t="s">
        <v>213</v>
      </c>
      <c r="L82" s="9" t="str">
        <f t="shared" si="30"/>
        <v>N/A</v>
      </c>
    </row>
    <row r="83" spans="1:12" x14ac:dyDescent="0.2">
      <c r="A83" s="2" t="s">
        <v>971</v>
      </c>
      <c r="B83" s="48" t="s">
        <v>213</v>
      </c>
      <c r="C83" s="13">
        <v>0</v>
      </c>
      <c r="D83" s="48" t="s">
        <v>213</v>
      </c>
      <c r="E83" s="13">
        <v>0</v>
      </c>
      <c r="F83" s="48" t="s">
        <v>213</v>
      </c>
      <c r="G83" s="13">
        <v>0</v>
      </c>
      <c r="H83" s="48" t="s">
        <v>213</v>
      </c>
      <c r="I83" s="12" t="s">
        <v>1748</v>
      </c>
      <c r="J83" s="12" t="s">
        <v>1748</v>
      </c>
      <c r="K83" s="48" t="s">
        <v>213</v>
      </c>
      <c r="L83" s="9" t="str">
        <f t="shared" si="30"/>
        <v>N/A</v>
      </c>
    </row>
    <row r="84" spans="1:12" ht="25.5" x14ac:dyDescent="0.2">
      <c r="A84" s="2" t="s">
        <v>972</v>
      </c>
      <c r="B84" s="48" t="s">
        <v>213</v>
      </c>
      <c r="C84" s="13">
        <v>24.547262433</v>
      </c>
      <c r="D84" s="48" t="s">
        <v>213</v>
      </c>
      <c r="E84" s="13">
        <v>22.02900575</v>
      </c>
      <c r="F84" s="48" t="s">
        <v>213</v>
      </c>
      <c r="G84" s="13">
        <v>22.117735462999999</v>
      </c>
      <c r="H84" s="48" t="s">
        <v>213</v>
      </c>
      <c r="I84" s="12">
        <v>-10.3</v>
      </c>
      <c r="J84" s="12">
        <v>0.40279999999999999</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1748</v>
      </c>
      <c r="J85" s="12" t="s">
        <v>1748</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1748</v>
      </c>
      <c r="J86" s="12" t="s">
        <v>1748</v>
      </c>
      <c r="K86" s="48" t="s">
        <v>213</v>
      </c>
      <c r="L86" s="9" t="str">
        <f t="shared" si="30"/>
        <v>N/A</v>
      </c>
    </row>
    <row r="87" spans="1:12" x14ac:dyDescent="0.2">
      <c r="A87" s="2" t="s">
        <v>975</v>
      </c>
      <c r="B87" s="48" t="s">
        <v>213</v>
      </c>
      <c r="C87" s="13">
        <v>78.529569163999994</v>
      </c>
      <c r="D87" s="48" t="s">
        <v>213</v>
      </c>
      <c r="E87" s="13">
        <v>77.325581395</v>
      </c>
      <c r="F87" s="48" t="s">
        <v>213</v>
      </c>
      <c r="G87" s="13">
        <v>76.574334735999997</v>
      </c>
      <c r="H87" s="48" t="s">
        <v>213</v>
      </c>
      <c r="I87" s="12">
        <v>-1.53</v>
      </c>
      <c r="J87" s="12">
        <v>-0.97199999999999998</v>
      </c>
      <c r="K87" s="48" t="s">
        <v>213</v>
      </c>
      <c r="L87" s="9" t="str">
        <f t="shared" si="30"/>
        <v>N/A</v>
      </c>
    </row>
    <row r="88" spans="1:12" x14ac:dyDescent="0.2">
      <c r="A88" s="2" t="s">
        <v>976</v>
      </c>
      <c r="B88" s="48" t="s">
        <v>213</v>
      </c>
      <c r="C88" s="13">
        <v>21.470430835999998</v>
      </c>
      <c r="D88" s="48" t="s">
        <v>213</v>
      </c>
      <c r="E88" s="13">
        <v>22.674418605</v>
      </c>
      <c r="F88" s="48" t="s">
        <v>213</v>
      </c>
      <c r="G88" s="13">
        <v>23.425665263999999</v>
      </c>
      <c r="H88" s="48" t="s">
        <v>213</v>
      </c>
      <c r="I88" s="12">
        <v>5.6079999999999997</v>
      </c>
      <c r="J88" s="12">
        <v>3.3130000000000002</v>
      </c>
      <c r="K88" s="48" t="s">
        <v>213</v>
      </c>
      <c r="L88" s="9" t="str">
        <f t="shared" si="30"/>
        <v>N/A</v>
      </c>
    </row>
    <row r="89" spans="1:12" x14ac:dyDescent="0.2">
      <c r="A89" s="6" t="s">
        <v>68</v>
      </c>
      <c r="B89" s="48" t="s">
        <v>213</v>
      </c>
      <c r="C89" s="1">
        <v>1026</v>
      </c>
      <c r="D89" s="11" t="str">
        <f>IF($B89="N/A","N/A",IF(C89&gt;10,"No",IF(C89&lt;-10,"No","Yes")))</f>
        <v>N/A</v>
      </c>
      <c r="E89" s="1">
        <v>1428</v>
      </c>
      <c r="F89" s="11" t="str">
        <f>IF($B89="N/A","N/A",IF(E89&gt;10,"No",IF(E89&lt;-10,"No","Yes")))</f>
        <v>N/A</v>
      </c>
      <c r="G89" s="1">
        <v>1276</v>
      </c>
      <c r="H89" s="11" t="str">
        <f>IF($B89="N/A","N/A",IF(G89&gt;10,"No",IF(G89&lt;-10,"No","Yes")))</f>
        <v>N/A</v>
      </c>
      <c r="I89" s="12">
        <v>39.18</v>
      </c>
      <c r="J89" s="12">
        <v>-10.6</v>
      </c>
      <c r="K89" s="48" t="s">
        <v>740</v>
      </c>
      <c r="L89" s="9" t="str">
        <f t="shared" si="30"/>
        <v>No</v>
      </c>
    </row>
    <row r="90" spans="1:12" x14ac:dyDescent="0.2">
      <c r="A90" s="2" t="s">
        <v>109</v>
      </c>
      <c r="B90" s="48" t="s">
        <v>213</v>
      </c>
      <c r="C90" s="13">
        <v>0</v>
      </c>
      <c r="D90" s="44" t="str">
        <f>IF($B90="N/A","N/A",IF(C90&gt;10,"No",IF(C90&lt;-10,"No","Yes")))</f>
        <v>N/A</v>
      </c>
      <c r="E90" s="13">
        <v>0.35014005599999998</v>
      </c>
      <c r="F90" s="44" t="str">
        <f>IF($B90="N/A","N/A",IF(E90&gt;10,"No",IF(E90&lt;-10,"No","Yes")))</f>
        <v>N/A</v>
      </c>
      <c r="G90" s="13">
        <v>7.8369906000000003E-2</v>
      </c>
      <c r="H90" s="44" t="str">
        <f>IF($B90="N/A","N/A",IF(G90&gt;10,"No",IF(G90&lt;-10,"No","Yes")))</f>
        <v>N/A</v>
      </c>
      <c r="I90" s="12" t="s">
        <v>1748</v>
      </c>
      <c r="J90" s="12">
        <v>-77.599999999999994</v>
      </c>
      <c r="K90" s="48" t="s">
        <v>740</v>
      </c>
      <c r="L90" s="9" t="str">
        <f t="shared" si="30"/>
        <v>No</v>
      </c>
    </row>
    <row r="91" spans="1:12" x14ac:dyDescent="0.2">
      <c r="A91" s="2" t="s">
        <v>110</v>
      </c>
      <c r="B91" s="48" t="s">
        <v>213</v>
      </c>
      <c r="C91" s="13">
        <v>15.886939570999999</v>
      </c>
      <c r="D91" s="44" t="str">
        <f>IF($B91="N/A","N/A",IF(C91&gt;10,"No",IF(C91&lt;-10,"No","Yes")))</f>
        <v>N/A</v>
      </c>
      <c r="E91" s="13">
        <v>18.277310923999998</v>
      </c>
      <c r="F91" s="44" t="str">
        <f>IF($B91="N/A","N/A",IF(E91&gt;10,"No",IF(E91&lt;-10,"No","Yes")))</f>
        <v>N/A</v>
      </c>
      <c r="G91" s="13">
        <v>14.263322884000001</v>
      </c>
      <c r="H91" s="44" t="str">
        <f>IF($B91="N/A","N/A",IF(G91&gt;10,"No",IF(G91&lt;-10,"No","Yes")))</f>
        <v>N/A</v>
      </c>
      <c r="I91" s="12">
        <v>15.05</v>
      </c>
      <c r="J91" s="12">
        <v>-22</v>
      </c>
      <c r="K91" s="48" t="s">
        <v>740</v>
      </c>
      <c r="L91" s="9" t="str">
        <f t="shared" si="30"/>
        <v>No</v>
      </c>
    </row>
    <row r="92" spans="1:12" x14ac:dyDescent="0.2">
      <c r="A92" s="4" t="s">
        <v>7</v>
      </c>
      <c r="B92" s="48" t="s">
        <v>213</v>
      </c>
      <c r="C92" s="13">
        <v>8.7290313629000007</v>
      </c>
      <c r="D92" s="11" t="str">
        <f>IF($B92="N/A","N/A",IF(C92&gt;10,"No",IF(C92&lt;-10,"No","Yes")))</f>
        <v>N/A</v>
      </c>
      <c r="E92" s="13">
        <v>9.1160928370000001</v>
      </c>
      <c r="F92" s="11" t="str">
        <f>IF($B92="N/A","N/A",IF(E92&gt;10,"No",IF(E92&lt;-10,"No","Yes")))</f>
        <v>N/A</v>
      </c>
      <c r="G92" s="13">
        <v>9.3406443814000006</v>
      </c>
      <c r="H92" s="11" t="str">
        <f>IF($B92="N/A","N/A",IF(G92&gt;10,"No",IF(G92&lt;-10,"No","Yes")))</f>
        <v>N/A</v>
      </c>
      <c r="I92" s="12">
        <v>4.4340000000000002</v>
      </c>
      <c r="J92" s="12">
        <v>2.4630000000000001</v>
      </c>
      <c r="K92" s="48" t="s">
        <v>741</v>
      </c>
      <c r="L92" s="9" t="str">
        <f t="shared" si="30"/>
        <v>Yes</v>
      </c>
    </row>
    <row r="93" spans="1:12" x14ac:dyDescent="0.2">
      <c r="A93" s="4" t="s">
        <v>180</v>
      </c>
      <c r="B93" s="48" t="s">
        <v>213</v>
      </c>
      <c r="C93" s="13">
        <v>60.422709224000002</v>
      </c>
      <c r="D93" s="11" t="str">
        <f t="shared" ref="D93:D94" si="31">IF($B93="N/A","N/A",IF(C93&gt;10,"No",IF(C93&lt;-10,"No","Yes")))</f>
        <v>N/A</v>
      </c>
      <c r="E93" s="13">
        <v>59.579346788999999</v>
      </c>
      <c r="F93" s="11" t="str">
        <f t="shared" ref="F93:F94" si="32">IF($B93="N/A","N/A",IF(E93&gt;10,"No",IF(E93&lt;-10,"No","Yes")))</f>
        <v>N/A</v>
      </c>
      <c r="G93" s="13">
        <v>59.134544701999999</v>
      </c>
      <c r="H93" s="11" t="str">
        <f t="shared" ref="H93:H94" si="33">IF($B93="N/A","N/A",IF(G93&gt;10,"No",IF(G93&lt;-10,"No","Yes")))</f>
        <v>N/A</v>
      </c>
      <c r="I93" s="12">
        <v>-1.4</v>
      </c>
      <c r="J93" s="12">
        <v>-0.747</v>
      </c>
      <c r="K93" s="48" t="s">
        <v>740</v>
      </c>
      <c r="L93" s="9" t="str">
        <f>IF(J93="Div by 0", "N/A", IF(OR(J93="N/A",K93="N/A"),"N/A", IF(J93&gt;VALUE(MID(K93,1,2)), "No", IF(J93&lt;-1*VALUE(MID(K93,1,2)), "No", "Yes"))))</f>
        <v>Yes</v>
      </c>
    </row>
    <row r="94" spans="1:12" x14ac:dyDescent="0.2">
      <c r="A94" s="4" t="s">
        <v>181</v>
      </c>
      <c r="B94" s="48" t="s">
        <v>213</v>
      </c>
      <c r="C94" s="13">
        <v>39.577290775999998</v>
      </c>
      <c r="D94" s="11" t="str">
        <f t="shared" si="31"/>
        <v>N/A</v>
      </c>
      <c r="E94" s="13">
        <v>40.420653211000001</v>
      </c>
      <c r="F94" s="11" t="str">
        <f t="shared" si="32"/>
        <v>N/A</v>
      </c>
      <c r="G94" s="13">
        <v>40.865455298000001</v>
      </c>
      <c r="H94" s="11" t="str">
        <f t="shared" si="33"/>
        <v>N/A</v>
      </c>
      <c r="I94" s="12">
        <v>2.1309999999999998</v>
      </c>
      <c r="J94" s="12">
        <v>1.1000000000000001</v>
      </c>
      <c r="K94" s="48" t="s">
        <v>740</v>
      </c>
      <c r="L94" s="9" t="str">
        <f>IF(J94="Div by 0", "N/A", IF(OR(J94="N/A",K94="N/A"),"N/A", IF(J94&gt;VALUE(MID(K94,1,2)), "No", IF(J94&lt;-1*VALUE(MID(K94,1,2)), "No", "Yes"))))</f>
        <v>Yes</v>
      </c>
    </row>
    <row r="95" spans="1:12" x14ac:dyDescent="0.2">
      <c r="A95" s="2" t="s">
        <v>8</v>
      </c>
      <c r="B95" s="48" t="s">
        <v>285</v>
      </c>
      <c r="C95" s="13">
        <v>5.4467252919</v>
      </c>
      <c r="D95" s="44" t="str">
        <f>IF($B95="N/A","N/A",IF(C95&gt;10,"No",IF(C95&lt;5,"No","Yes")))</f>
        <v>Yes</v>
      </c>
      <c r="E95" s="13">
        <v>4.5789976023000003</v>
      </c>
      <c r="F95" s="44" t="str">
        <f>IF($B95="N/A","N/A",IF(E95&gt;10,"No",IF(E95&lt;5,"No","Yes")))</f>
        <v>No</v>
      </c>
      <c r="G95" s="13">
        <v>4.1426852310999998</v>
      </c>
      <c r="H95" s="44" t="str">
        <f t="shared" ref="H95:H98" si="34">IF($B95="N/A","N/A",IF(G95&gt;10,"No",IF(G95&lt;5,"No","Yes")))</f>
        <v>No</v>
      </c>
      <c r="I95" s="12">
        <v>-15.9</v>
      </c>
      <c r="J95" s="12">
        <v>-9.5299999999999994</v>
      </c>
      <c r="K95" s="48" t="s">
        <v>741</v>
      </c>
      <c r="L95" s="9" t="str">
        <f t="shared" si="30"/>
        <v>Yes</v>
      </c>
    </row>
    <row r="96" spans="1:12" x14ac:dyDescent="0.2">
      <c r="A96" s="2" t="s">
        <v>149</v>
      </c>
      <c r="B96" s="48" t="s">
        <v>285</v>
      </c>
      <c r="C96" s="13">
        <v>5.4130301208000002</v>
      </c>
      <c r="D96" s="44" t="str">
        <f>IF($B96="N/A","N/A",IF(C96&gt;10,"No",IF(C96&lt;5,"No","Yes")))</f>
        <v>Yes</v>
      </c>
      <c r="E96" s="13">
        <v>4.5737598063</v>
      </c>
      <c r="F96" s="44" t="str">
        <f t="shared" ref="F96:F98" si="35">IF($B96="N/A","N/A",IF(E96&gt;10,"No",IF(E96&lt;5,"No","Yes")))</f>
        <v>No</v>
      </c>
      <c r="G96" s="13">
        <v>4.1160038986999998</v>
      </c>
      <c r="H96" s="44" t="str">
        <f t="shared" si="34"/>
        <v>No</v>
      </c>
      <c r="I96" s="12">
        <v>-15.5</v>
      </c>
      <c r="J96" s="12">
        <v>-10</v>
      </c>
      <c r="K96" s="48" t="s">
        <v>741</v>
      </c>
      <c r="L96" s="9" t="str">
        <f t="shared" si="30"/>
        <v>Yes</v>
      </c>
    </row>
    <row r="97" spans="1:12" x14ac:dyDescent="0.2">
      <c r="A97" s="2" t="s">
        <v>150</v>
      </c>
      <c r="B97" s="48" t="s">
        <v>285</v>
      </c>
      <c r="C97" s="13">
        <v>5.1784853030000004</v>
      </c>
      <c r="D97" s="44" t="str">
        <f>IF($B97="N/A","N/A",IF(C97&gt;10,"No",IF(C97&lt;5,"No","Yes")))</f>
        <v>Yes</v>
      </c>
      <c r="E97" s="13">
        <v>4.4009125404000002</v>
      </c>
      <c r="F97" s="44" t="str">
        <f t="shared" si="35"/>
        <v>No</v>
      </c>
      <c r="G97" s="13">
        <v>3.9793301352000001</v>
      </c>
      <c r="H97" s="44" t="str">
        <f t="shared" si="34"/>
        <v>No</v>
      </c>
      <c r="I97" s="12">
        <v>-15</v>
      </c>
      <c r="J97" s="12">
        <v>-9.58</v>
      </c>
      <c r="K97" s="48" t="s">
        <v>741</v>
      </c>
      <c r="L97" s="9" t="str">
        <f t="shared" si="30"/>
        <v>Yes</v>
      </c>
    </row>
    <row r="98" spans="1:12" x14ac:dyDescent="0.2">
      <c r="A98" s="2" t="s">
        <v>151</v>
      </c>
      <c r="B98" s="48" t="s">
        <v>285</v>
      </c>
      <c r="C98" s="13">
        <v>5.4685280495999997</v>
      </c>
      <c r="D98" s="44" t="str">
        <f>IF($B98="N/A","N/A",IF(C98&gt;10,"No",IF(C98&lt;5,"No","Yes")))</f>
        <v>Yes</v>
      </c>
      <c r="E98" s="13">
        <v>4.6115883325000002</v>
      </c>
      <c r="F98" s="44" t="str">
        <f t="shared" si="35"/>
        <v>No</v>
      </c>
      <c r="G98" s="13">
        <v>4.1682775294000001</v>
      </c>
      <c r="H98" s="44" t="str">
        <f t="shared" si="34"/>
        <v>No</v>
      </c>
      <c r="I98" s="12">
        <v>-15.7</v>
      </c>
      <c r="J98" s="12">
        <v>-9.61</v>
      </c>
      <c r="K98" s="48" t="s">
        <v>741</v>
      </c>
      <c r="L98" s="9" t="str">
        <f t="shared" si="30"/>
        <v>Yes</v>
      </c>
    </row>
    <row r="99" spans="1:12" x14ac:dyDescent="0.2">
      <c r="A99" s="2" t="s">
        <v>977</v>
      </c>
      <c r="B99" s="48" t="s">
        <v>213</v>
      </c>
      <c r="C99" s="1">
        <v>246</v>
      </c>
      <c r="D99" s="11" t="str">
        <f t="shared" ref="D99:D110" si="36">IF($B99="N/A","N/A",IF(C99&gt;10,"No",IF(C99&lt;-10,"No","Yes")))</f>
        <v>N/A</v>
      </c>
      <c r="E99" s="1">
        <v>270</v>
      </c>
      <c r="F99" s="11" t="str">
        <f t="shared" ref="F99:F110" si="37">IF($B99="N/A","N/A",IF(E99&gt;10,"No",IF(E99&lt;-10,"No","Yes")))</f>
        <v>N/A</v>
      </c>
      <c r="G99" s="1">
        <v>224</v>
      </c>
      <c r="H99" s="11" t="str">
        <f t="shared" ref="H99:H110" si="38">IF($B99="N/A","N/A",IF(G99&gt;10,"No",IF(G99&lt;-10,"No","Yes")))</f>
        <v>N/A</v>
      </c>
      <c r="I99" s="12">
        <v>9.7560000000000002</v>
      </c>
      <c r="J99" s="12">
        <v>-17</v>
      </c>
      <c r="K99" s="45" t="s">
        <v>740</v>
      </c>
      <c r="L99" s="9" t="str">
        <f t="shared" si="30"/>
        <v>No</v>
      </c>
    </row>
    <row r="100" spans="1:12" x14ac:dyDescent="0.2">
      <c r="A100" s="2" t="s">
        <v>978</v>
      </c>
      <c r="B100" s="48" t="s">
        <v>213</v>
      </c>
      <c r="C100" s="1">
        <v>501</v>
      </c>
      <c r="D100" s="11" t="str">
        <f t="shared" si="36"/>
        <v>N/A</v>
      </c>
      <c r="E100" s="1">
        <v>415</v>
      </c>
      <c r="F100" s="11" t="str">
        <f t="shared" si="37"/>
        <v>N/A</v>
      </c>
      <c r="G100" s="1">
        <v>366</v>
      </c>
      <c r="H100" s="11" t="str">
        <f t="shared" si="38"/>
        <v>N/A</v>
      </c>
      <c r="I100" s="12">
        <v>-17.2</v>
      </c>
      <c r="J100" s="12">
        <v>-11.8</v>
      </c>
      <c r="K100" s="45" t="s">
        <v>740</v>
      </c>
      <c r="L100" s="9" t="str">
        <f t="shared" si="30"/>
        <v>No</v>
      </c>
    </row>
    <row r="101" spans="1:12" x14ac:dyDescent="0.2">
      <c r="A101" s="2" t="s">
        <v>1</v>
      </c>
      <c r="B101" s="48" t="s">
        <v>213</v>
      </c>
      <c r="C101" s="13">
        <v>96.078807058999999</v>
      </c>
      <c r="D101" s="11" t="str">
        <f t="shared" si="36"/>
        <v>N/A</v>
      </c>
      <c r="E101" s="13">
        <v>96.706008334000003</v>
      </c>
      <c r="F101" s="11" t="str">
        <f t="shared" si="37"/>
        <v>N/A</v>
      </c>
      <c r="G101" s="13">
        <v>96.577710741999994</v>
      </c>
      <c r="H101" s="11" t="str">
        <f t="shared" si="38"/>
        <v>N/A</v>
      </c>
      <c r="I101" s="12">
        <v>0.65280000000000005</v>
      </c>
      <c r="J101" s="12">
        <v>-0.13300000000000001</v>
      </c>
      <c r="K101" s="48" t="s">
        <v>741</v>
      </c>
      <c r="L101" s="9" t="str">
        <f t="shared" si="30"/>
        <v>Yes</v>
      </c>
    </row>
    <row r="102" spans="1:12" x14ac:dyDescent="0.2">
      <c r="A102" s="2" t="s">
        <v>69</v>
      </c>
      <c r="B102" s="48" t="s">
        <v>213</v>
      </c>
      <c r="C102" s="13">
        <v>99.903728459000007</v>
      </c>
      <c r="D102" s="11" t="str">
        <f t="shared" si="36"/>
        <v>N/A</v>
      </c>
      <c r="E102" s="13">
        <v>99.341028356999999</v>
      </c>
      <c r="F102" s="11" t="str">
        <f t="shared" si="37"/>
        <v>N/A</v>
      </c>
      <c r="G102" s="13">
        <v>99.633522022999998</v>
      </c>
      <c r="H102" s="11" t="str">
        <f t="shared" si="38"/>
        <v>N/A</v>
      </c>
      <c r="I102" s="12">
        <v>-0.56299999999999994</v>
      </c>
      <c r="J102" s="12">
        <v>0.2944</v>
      </c>
      <c r="K102" s="48" t="s">
        <v>741</v>
      </c>
      <c r="L102" s="9" t="str">
        <f t="shared" si="30"/>
        <v>Yes</v>
      </c>
    </row>
    <row r="103" spans="1:12" x14ac:dyDescent="0.2">
      <c r="A103" s="4" t="s">
        <v>70</v>
      </c>
      <c r="B103" s="48" t="s">
        <v>213</v>
      </c>
      <c r="C103" s="1">
        <v>143668</v>
      </c>
      <c r="D103" s="11" t="str">
        <f t="shared" si="36"/>
        <v>N/A</v>
      </c>
      <c r="E103" s="1">
        <v>162893</v>
      </c>
      <c r="F103" s="11" t="str">
        <f t="shared" si="37"/>
        <v>N/A</v>
      </c>
      <c r="G103" s="1">
        <v>174673</v>
      </c>
      <c r="H103" s="11" t="str">
        <f t="shared" si="38"/>
        <v>N/A</v>
      </c>
      <c r="I103" s="12">
        <v>13.38</v>
      </c>
      <c r="J103" s="12">
        <v>7.2320000000000002</v>
      </c>
      <c r="K103" s="48" t="s">
        <v>740</v>
      </c>
      <c r="L103" s="9" t="str">
        <f t="shared" si="30"/>
        <v>Yes</v>
      </c>
    </row>
    <row r="104" spans="1:12" x14ac:dyDescent="0.2">
      <c r="A104" s="2" t="s">
        <v>692</v>
      </c>
      <c r="B104" s="48" t="s">
        <v>213</v>
      </c>
      <c r="C104" s="13">
        <v>1.9983573238000001</v>
      </c>
      <c r="D104" s="11" t="str">
        <f t="shared" si="36"/>
        <v>N/A</v>
      </c>
      <c r="E104" s="13">
        <v>2.5022560822000002</v>
      </c>
      <c r="F104" s="11" t="str">
        <f t="shared" si="37"/>
        <v>N/A</v>
      </c>
      <c r="G104" s="13">
        <v>2.7519994504</v>
      </c>
      <c r="H104" s="11" t="str">
        <f t="shared" si="38"/>
        <v>N/A</v>
      </c>
      <c r="I104" s="12">
        <v>25.22</v>
      </c>
      <c r="J104" s="12">
        <v>9.9809999999999999</v>
      </c>
      <c r="K104" s="48" t="s">
        <v>741</v>
      </c>
      <c r="L104" s="9" t="str">
        <f t="shared" ref="L104:L110" si="39">IF(J104="Div by 0", "N/A", IF(K104="N/A","N/A", IF(J104&gt;VALUE(MID(K104,1,2)), "No", IF(J104&lt;-1*VALUE(MID(K104,1,2)), "No", "Yes"))))</f>
        <v>Yes</v>
      </c>
    </row>
    <row r="105" spans="1:12" x14ac:dyDescent="0.2">
      <c r="A105" s="2" t="s">
        <v>691</v>
      </c>
      <c r="B105" s="48" t="s">
        <v>213</v>
      </c>
      <c r="C105" s="13">
        <v>5.3324331097000002</v>
      </c>
      <c r="D105" s="11" t="str">
        <f t="shared" si="36"/>
        <v>N/A</v>
      </c>
      <c r="E105" s="13">
        <v>5.0751106554999996</v>
      </c>
      <c r="F105" s="11" t="str">
        <f t="shared" si="37"/>
        <v>N/A</v>
      </c>
      <c r="G105" s="13">
        <v>4.8112759269999996</v>
      </c>
      <c r="H105" s="11" t="str">
        <f t="shared" si="38"/>
        <v>N/A</v>
      </c>
      <c r="I105" s="12">
        <v>-4.83</v>
      </c>
      <c r="J105" s="12">
        <v>-5.2</v>
      </c>
      <c r="K105" s="48" t="s">
        <v>741</v>
      </c>
      <c r="L105" s="9" t="str">
        <f t="shared" si="39"/>
        <v>Yes</v>
      </c>
    </row>
    <row r="106" spans="1:12" x14ac:dyDescent="0.2">
      <c r="A106" s="2" t="s">
        <v>690</v>
      </c>
      <c r="B106" s="48" t="s">
        <v>213</v>
      </c>
      <c r="C106" s="13">
        <v>92.669209566999996</v>
      </c>
      <c r="D106" s="11" t="str">
        <f t="shared" si="36"/>
        <v>N/A</v>
      </c>
      <c r="E106" s="13">
        <v>92.422633262000005</v>
      </c>
      <c r="F106" s="11" t="str">
        <f t="shared" si="37"/>
        <v>N/A</v>
      </c>
      <c r="G106" s="13">
        <v>92.436724623000003</v>
      </c>
      <c r="H106" s="11" t="str">
        <f t="shared" si="38"/>
        <v>N/A</v>
      </c>
      <c r="I106" s="12">
        <v>-0.26600000000000001</v>
      </c>
      <c r="J106" s="12">
        <v>1.52E-2</v>
      </c>
      <c r="K106" s="48" t="s">
        <v>741</v>
      </c>
      <c r="L106" s="9" t="str">
        <f t="shared" si="39"/>
        <v>Yes</v>
      </c>
    </row>
    <row r="107" spans="1:12" ht="25.5" x14ac:dyDescent="0.2">
      <c r="A107" s="4" t="s">
        <v>979</v>
      </c>
      <c r="B107" s="48" t="s">
        <v>213</v>
      </c>
      <c r="C107" s="13">
        <v>47.982584221000003</v>
      </c>
      <c r="D107" s="11" t="str">
        <f t="shared" si="36"/>
        <v>N/A</v>
      </c>
      <c r="E107" s="13">
        <v>47.423004400000003</v>
      </c>
      <c r="F107" s="11" t="str">
        <f t="shared" si="37"/>
        <v>N/A</v>
      </c>
      <c r="G107" s="13">
        <v>47.259718266999997</v>
      </c>
      <c r="H107" s="11" t="str">
        <f t="shared" si="38"/>
        <v>N/A</v>
      </c>
      <c r="I107" s="12">
        <v>-1.17</v>
      </c>
      <c r="J107" s="12">
        <v>-0.34399999999999997</v>
      </c>
      <c r="K107" s="48" t="s">
        <v>741</v>
      </c>
      <c r="L107" s="9" t="str">
        <f t="shared" si="39"/>
        <v>Yes</v>
      </c>
    </row>
    <row r="108" spans="1:12" ht="25.5" x14ac:dyDescent="0.2">
      <c r="A108" s="4" t="s">
        <v>980</v>
      </c>
      <c r="B108" s="48" t="s">
        <v>213</v>
      </c>
      <c r="C108" s="13">
        <v>50.417886189999997</v>
      </c>
      <c r="D108" s="11" t="str">
        <f t="shared" si="36"/>
        <v>N/A</v>
      </c>
      <c r="E108" s="13">
        <v>50.974812020999998</v>
      </c>
      <c r="F108" s="11" t="str">
        <f t="shared" si="37"/>
        <v>N/A</v>
      </c>
      <c r="G108" s="13">
        <v>51.155192786000001</v>
      </c>
      <c r="H108" s="11" t="str">
        <f t="shared" si="38"/>
        <v>N/A</v>
      </c>
      <c r="I108" s="12">
        <v>1.105</v>
      </c>
      <c r="J108" s="12">
        <v>0.35389999999999999</v>
      </c>
      <c r="K108" s="48" t="s">
        <v>741</v>
      </c>
      <c r="L108" s="9" t="str">
        <f t="shared" si="39"/>
        <v>Yes</v>
      </c>
    </row>
    <row r="109" spans="1:12" ht="25.5" x14ac:dyDescent="0.2">
      <c r="A109" s="4" t="s">
        <v>981</v>
      </c>
      <c r="B109" s="48" t="s">
        <v>213</v>
      </c>
      <c r="C109" s="13">
        <v>0.70561652249999995</v>
      </c>
      <c r="D109" s="11" t="str">
        <f t="shared" si="36"/>
        <v>N/A</v>
      </c>
      <c r="E109" s="13">
        <v>0.71583211120000001</v>
      </c>
      <c r="F109" s="11" t="str">
        <f t="shared" si="37"/>
        <v>N/A</v>
      </c>
      <c r="G109" s="13">
        <v>0.68990302150000005</v>
      </c>
      <c r="H109" s="11" t="str">
        <f t="shared" si="38"/>
        <v>N/A</v>
      </c>
      <c r="I109" s="12">
        <v>1.448</v>
      </c>
      <c r="J109" s="12">
        <v>-3.62</v>
      </c>
      <c r="K109" s="48" t="s">
        <v>741</v>
      </c>
      <c r="L109" s="9" t="str">
        <f t="shared" si="39"/>
        <v>Yes</v>
      </c>
    </row>
    <row r="110" spans="1:12" ht="25.5" x14ac:dyDescent="0.2">
      <c r="A110" s="4" t="s">
        <v>982</v>
      </c>
      <c r="B110" s="48" t="s">
        <v>213</v>
      </c>
      <c r="C110" s="13">
        <v>0.89391306650000002</v>
      </c>
      <c r="D110" s="11" t="str">
        <f t="shared" si="36"/>
        <v>N/A</v>
      </c>
      <c r="E110" s="13">
        <v>0.88635146769999995</v>
      </c>
      <c r="F110" s="11" t="str">
        <f t="shared" si="37"/>
        <v>N/A</v>
      </c>
      <c r="G110" s="13">
        <v>0.89518592529999996</v>
      </c>
      <c r="H110" s="11" t="str">
        <f t="shared" si="38"/>
        <v>N/A</v>
      </c>
      <c r="I110" s="12">
        <v>-0.84599999999999997</v>
      </c>
      <c r="J110" s="12">
        <v>0.99670000000000003</v>
      </c>
      <c r="K110" s="48" t="s">
        <v>741</v>
      </c>
      <c r="L110" s="9" t="str">
        <f t="shared" si="39"/>
        <v>Yes</v>
      </c>
    </row>
    <row r="111" spans="1:12" x14ac:dyDescent="0.2">
      <c r="A111" s="2" t="s">
        <v>983</v>
      </c>
      <c r="B111" s="48" t="s">
        <v>286</v>
      </c>
      <c r="C111" s="13">
        <v>99.905643979999994</v>
      </c>
      <c r="D111" s="44" t="str">
        <f>IF($B111="N/A","N/A",IF(C111&gt;=99,"Yes","No"))</f>
        <v>Yes</v>
      </c>
      <c r="E111" s="13">
        <v>99.981517921999995</v>
      </c>
      <c r="F111" s="44" t="str">
        <f>IF($B111="N/A","N/A",IF(E111&gt;=99,"Yes","No"))</f>
        <v>Yes</v>
      </c>
      <c r="G111" s="13">
        <v>99.521039678999998</v>
      </c>
      <c r="H111" s="44" t="str">
        <f>IF($B111="N/A","N/A",IF(G111&gt;=99,"Yes","No"))</f>
        <v>Yes</v>
      </c>
      <c r="I111" s="12">
        <v>7.5899999999999995E-2</v>
      </c>
      <c r="J111" s="12">
        <v>-0.46100000000000002</v>
      </c>
      <c r="K111" s="48" t="s">
        <v>740</v>
      </c>
      <c r="L111" s="9" t="str">
        <f t="shared" ref="L111:L145" si="40">IF(J111="Div by 0", "N/A", IF(K111="N/A","N/A", IF(J111&gt;VALUE(MID(K111,1,2)), "No", IF(J111&lt;-1*VALUE(MID(K111,1,2)), "No", "Yes"))))</f>
        <v>Yes</v>
      </c>
    </row>
    <row r="112" spans="1:12" x14ac:dyDescent="0.2">
      <c r="A112" s="2" t="s">
        <v>984</v>
      </c>
      <c r="B112" s="48" t="s">
        <v>213</v>
      </c>
      <c r="C112" s="13">
        <v>8.7540035616999994</v>
      </c>
      <c r="D112" s="44" t="str">
        <f>IF($B112="N/A","N/A",IF(C112&gt;10,"No",IF(C112&lt;-10,"No","Yes")))</f>
        <v>N/A</v>
      </c>
      <c r="E112" s="13">
        <v>7.7918348828999999</v>
      </c>
      <c r="F112" s="44" t="str">
        <f>IF($B112="N/A","N/A",IF(E112&gt;10,"No",IF(E112&lt;-10,"No","Yes")))</f>
        <v>N/A</v>
      </c>
      <c r="G112" s="13">
        <v>8.2690393895999996</v>
      </c>
      <c r="H112" s="44" t="str">
        <f>IF($B112="N/A","N/A",IF(G112&gt;10,"No",IF(G112&lt;-10,"No","Yes")))</f>
        <v>N/A</v>
      </c>
      <c r="I112" s="12">
        <v>-11</v>
      </c>
      <c r="J112" s="12">
        <v>6.1239999999999997</v>
      </c>
      <c r="K112" s="48" t="s">
        <v>740</v>
      </c>
      <c r="L112" s="9" t="str">
        <f t="shared" si="40"/>
        <v>Yes</v>
      </c>
    </row>
    <row r="113" spans="1:12" x14ac:dyDescent="0.2">
      <c r="A113" s="3" t="s">
        <v>985</v>
      </c>
      <c r="B113" s="48" t="s">
        <v>280</v>
      </c>
      <c r="C113" s="8">
        <v>99.990891829000006</v>
      </c>
      <c r="D113" s="44" t="str">
        <f>IF($B113="N/A","N/A",IF(C113&gt;=98,"Yes","No"))</f>
        <v>Yes</v>
      </c>
      <c r="E113" s="8">
        <v>99.974022343000001</v>
      </c>
      <c r="F113" s="44" t="str">
        <f>IF($B113="N/A","N/A",IF(E113&gt;=98,"Yes","No"))</f>
        <v>Yes</v>
      </c>
      <c r="G113" s="8">
        <v>99.954687204999999</v>
      </c>
      <c r="H113" s="44" t="str">
        <f>IF($B113="N/A","N/A",IF(G113&gt;=98,"Yes","No"))</f>
        <v>Yes</v>
      </c>
      <c r="I113" s="12">
        <v>-1.7000000000000001E-2</v>
      </c>
      <c r="J113" s="12">
        <v>-1.9E-2</v>
      </c>
      <c r="K113" s="45" t="s">
        <v>740</v>
      </c>
      <c r="L113" s="9" t="str">
        <f t="shared" si="40"/>
        <v>Yes</v>
      </c>
    </row>
    <row r="114" spans="1:12" x14ac:dyDescent="0.2">
      <c r="A114" s="3" t="s">
        <v>986</v>
      </c>
      <c r="B114" s="48" t="s">
        <v>287</v>
      </c>
      <c r="C114" s="8">
        <v>91.180324686000006</v>
      </c>
      <c r="D114" s="44" t="str">
        <f>IF($B114="N/A","N/A",IF(C114&gt;=80,"Yes","No"))</f>
        <v>Yes</v>
      </c>
      <c r="E114" s="8">
        <v>91.019139365000001</v>
      </c>
      <c r="F114" s="44" t="str">
        <f>IF($B114="N/A","N/A",IF(E114&gt;=80,"Yes","No"))</f>
        <v>Yes</v>
      </c>
      <c r="G114" s="8">
        <v>91.025702206000005</v>
      </c>
      <c r="H114" s="44" t="str">
        <f>IF($B114="N/A","N/A",IF(G114&gt;=80,"Yes","No"))</f>
        <v>Yes</v>
      </c>
      <c r="I114" s="12">
        <v>-0.17699999999999999</v>
      </c>
      <c r="J114" s="12">
        <v>7.1999999999999998E-3</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16.380783001000001</v>
      </c>
      <c r="D117" s="36" t="s">
        <v>742</v>
      </c>
      <c r="E117" s="13">
        <v>14.739572756999999</v>
      </c>
      <c r="F117" s="36" t="s">
        <v>742</v>
      </c>
      <c r="G117" s="13">
        <v>9.504400918</v>
      </c>
      <c r="H117" s="44" t="str">
        <f>IF($B117="N/A","N/A",IF(G117&lt;100,"No",IF(G117=100,"No","Yes")))</f>
        <v>N/A</v>
      </c>
      <c r="I117" s="12">
        <v>-10</v>
      </c>
      <c r="J117" s="12">
        <v>-35.5</v>
      </c>
      <c r="K117" s="45" t="s">
        <v>739</v>
      </c>
      <c r="L117" s="9" t="str">
        <f t="shared" si="40"/>
        <v>No</v>
      </c>
    </row>
    <row r="118" spans="1:12" ht="25.5" x14ac:dyDescent="0.2">
      <c r="A118" s="2" t="s">
        <v>990</v>
      </c>
      <c r="B118" s="35" t="s">
        <v>213</v>
      </c>
      <c r="C118" s="13">
        <v>14.261972673000001</v>
      </c>
      <c r="D118" s="44" t="str">
        <f>IF($B118="N/A","N/A",IF(C118&gt;10,"No",IF(C118&lt;-10,"No","Yes")))</f>
        <v>N/A</v>
      </c>
      <c r="E118" s="13">
        <v>13.518001366</v>
      </c>
      <c r="F118" s="44" t="str">
        <f>IF($B118="N/A","N/A",IF(E118&gt;10,"No",IF(E118&lt;-10,"No","Yes")))</f>
        <v>N/A</v>
      </c>
      <c r="G118" s="13">
        <v>8.9630364034000003</v>
      </c>
      <c r="H118" s="44" t="str">
        <f>IF($B118="N/A","N/A",IF(G118&gt;10,"No",IF(G118&lt;-10,"No","Yes")))</f>
        <v>N/A</v>
      </c>
      <c r="I118" s="12">
        <v>-5.22</v>
      </c>
      <c r="J118" s="12">
        <v>-33.700000000000003</v>
      </c>
      <c r="K118" s="45" t="s">
        <v>739</v>
      </c>
      <c r="L118" s="9" t="str">
        <f>IF(J118="Div by 0", "N/A", IF(OR(J118="N/A",K118="N/A"),"N/A", IF(J118&gt;VALUE(MID(K118,1,2)), "No", IF(J118&lt;-1*VALUE(MID(K118,1,2)), "No", "Yes"))))</f>
        <v>No</v>
      </c>
    </row>
    <row r="119" spans="1:12" x14ac:dyDescent="0.2">
      <c r="A119" s="7" t="s">
        <v>100</v>
      </c>
      <c r="B119" s="35" t="s">
        <v>213</v>
      </c>
      <c r="C119" s="36">
        <v>80546</v>
      </c>
      <c r="D119" s="44" t="str">
        <f t="shared" ref="D119:D145" si="43">IF($B119="N/A","N/A",IF(C119&gt;10,"No",IF(C119&lt;-10,"No","Yes")))</f>
        <v>N/A</v>
      </c>
      <c r="E119" s="36">
        <v>91981</v>
      </c>
      <c r="F119" s="44" t="str">
        <f t="shared" ref="F119:F145" si="44">IF($B119="N/A","N/A",IF(E119&gt;10,"No",IF(E119&lt;-10,"No","Yes")))</f>
        <v>N/A</v>
      </c>
      <c r="G119" s="36">
        <v>98338</v>
      </c>
      <c r="H119" s="44" t="str">
        <f t="shared" ref="H119:H145" si="45">IF($B119="N/A","N/A",IF(G119&gt;10,"No",IF(G119&lt;-10,"No","Yes")))</f>
        <v>N/A</v>
      </c>
      <c r="I119" s="12">
        <v>14.2</v>
      </c>
      <c r="J119" s="12">
        <v>6.9109999999999996</v>
      </c>
      <c r="K119" s="45" t="s">
        <v>740</v>
      </c>
      <c r="L119" s="9" t="str">
        <f t="shared" si="40"/>
        <v>Yes</v>
      </c>
    </row>
    <row r="120" spans="1:12" x14ac:dyDescent="0.2">
      <c r="A120" s="2" t="s">
        <v>991</v>
      </c>
      <c r="B120" s="35" t="s">
        <v>213</v>
      </c>
      <c r="C120" s="36">
        <v>16474</v>
      </c>
      <c r="D120" s="44" t="str">
        <f t="shared" si="43"/>
        <v>N/A</v>
      </c>
      <c r="E120" s="36">
        <v>17681</v>
      </c>
      <c r="F120" s="44" t="str">
        <f t="shared" si="44"/>
        <v>N/A</v>
      </c>
      <c r="G120" s="36">
        <v>18144</v>
      </c>
      <c r="H120" s="44" t="str">
        <f t="shared" si="45"/>
        <v>N/A</v>
      </c>
      <c r="I120" s="12">
        <v>7.327</v>
      </c>
      <c r="J120" s="12">
        <v>2.6190000000000002</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1748</v>
      </c>
      <c r="J121" s="12" t="s">
        <v>1748</v>
      </c>
      <c r="K121" s="45" t="s">
        <v>740</v>
      </c>
      <c r="L121" s="9" t="str">
        <f t="shared" si="40"/>
        <v>N/A</v>
      </c>
    </row>
    <row r="122" spans="1:12" x14ac:dyDescent="0.2">
      <c r="A122" s="2" t="s">
        <v>993</v>
      </c>
      <c r="B122" s="35" t="s">
        <v>213</v>
      </c>
      <c r="C122" s="36">
        <v>36040</v>
      </c>
      <c r="D122" s="44" t="str">
        <f t="shared" si="43"/>
        <v>N/A</v>
      </c>
      <c r="E122" s="36">
        <v>42692</v>
      </c>
      <c r="F122" s="44" t="str">
        <f t="shared" si="44"/>
        <v>N/A</v>
      </c>
      <c r="G122" s="36">
        <v>45995</v>
      </c>
      <c r="H122" s="44" t="str">
        <f t="shared" si="45"/>
        <v>N/A</v>
      </c>
      <c r="I122" s="12">
        <v>18.46</v>
      </c>
      <c r="J122" s="12">
        <v>7.7370000000000001</v>
      </c>
      <c r="K122" s="45" t="s">
        <v>740</v>
      </c>
      <c r="L122" s="9" t="str">
        <f t="shared" si="40"/>
        <v>Yes</v>
      </c>
    </row>
    <row r="123" spans="1:12" x14ac:dyDescent="0.2">
      <c r="A123" s="2" t="s">
        <v>994</v>
      </c>
      <c r="B123" s="35" t="s">
        <v>213</v>
      </c>
      <c r="C123" s="36">
        <v>28032</v>
      </c>
      <c r="D123" s="44" t="str">
        <f t="shared" si="43"/>
        <v>N/A</v>
      </c>
      <c r="E123" s="36">
        <v>31608</v>
      </c>
      <c r="F123" s="44" t="str">
        <f t="shared" si="44"/>
        <v>N/A</v>
      </c>
      <c r="G123" s="36">
        <v>34199</v>
      </c>
      <c r="H123" s="44" t="str">
        <f t="shared" si="45"/>
        <v>N/A</v>
      </c>
      <c r="I123" s="12">
        <v>12.76</v>
      </c>
      <c r="J123" s="12">
        <v>8.1969999999999992</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1748</v>
      </c>
      <c r="J124" s="12" t="s">
        <v>1748</v>
      </c>
      <c r="K124" s="45" t="s">
        <v>740</v>
      </c>
      <c r="L124" s="9" t="str">
        <f t="shared" si="40"/>
        <v>N/A</v>
      </c>
    </row>
    <row r="125" spans="1:12" x14ac:dyDescent="0.2">
      <c r="A125" s="7" t="s">
        <v>101</v>
      </c>
      <c r="B125" s="35" t="s">
        <v>213</v>
      </c>
      <c r="C125" s="36">
        <v>147681</v>
      </c>
      <c r="D125" s="44" t="str">
        <f t="shared" si="43"/>
        <v>N/A</v>
      </c>
      <c r="E125" s="36">
        <v>174131</v>
      </c>
      <c r="F125" s="44" t="str">
        <f t="shared" si="44"/>
        <v>N/A</v>
      </c>
      <c r="G125" s="36">
        <v>186902</v>
      </c>
      <c r="H125" s="44" t="str">
        <f t="shared" si="45"/>
        <v>N/A</v>
      </c>
      <c r="I125" s="12">
        <v>17.91</v>
      </c>
      <c r="J125" s="12">
        <v>7.3339999999999996</v>
      </c>
      <c r="K125" s="45" t="s">
        <v>740</v>
      </c>
      <c r="L125" s="9" t="str">
        <f t="shared" si="40"/>
        <v>Yes</v>
      </c>
    </row>
    <row r="126" spans="1:12" x14ac:dyDescent="0.2">
      <c r="A126" s="2" t="s">
        <v>996</v>
      </c>
      <c r="B126" s="35" t="s">
        <v>213</v>
      </c>
      <c r="C126" s="36">
        <v>94272</v>
      </c>
      <c r="D126" s="44" t="str">
        <f t="shared" si="43"/>
        <v>N/A</v>
      </c>
      <c r="E126" s="36">
        <v>101561</v>
      </c>
      <c r="F126" s="44" t="str">
        <f t="shared" si="44"/>
        <v>N/A</v>
      </c>
      <c r="G126" s="36">
        <v>106665</v>
      </c>
      <c r="H126" s="44" t="str">
        <f t="shared" si="45"/>
        <v>N/A</v>
      </c>
      <c r="I126" s="12">
        <v>7.7320000000000002</v>
      </c>
      <c r="J126" s="12">
        <v>5.0259999999999998</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1748</v>
      </c>
      <c r="J127" s="12" t="s">
        <v>1748</v>
      </c>
      <c r="K127" s="45" t="s">
        <v>740</v>
      </c>
      <c r="L127" s="9" t="str">
        <f t="shared" si="40"/>
        <v>N/A</v>
      </c>
    </row>
    <row r="128" spans="1:12" x14ac:dyDescent="0.2">
      <c r="A128" s="2" t="s">
        <v>998</v>
      </c>
      <c r="B128" s="35" t="s">
        <v>213</v>
      </c>
      <c r="C128" s="36">
        <v>24310</v>
      </c>
      <c r="D128" s="44" t="str">
        <f t="shared" si="43"/>
        <v>N/A</v>
      </c>
      <c r="E128" s="36">
        <v>36107</v>
      </c>
      <c r="F128" s="44" t="str">
        <f t="shared" si="44"/>
        <v>N/A</v>
      </c>
      <c r="G128" s="36">
        <v>38235</v>
      </c>
      <c r="H128" s="44" t="str">
        <f t="shared" si="45"/>
        <v>N/A</v>
      </c>
      <c r="I128" s="12">
        <v>48.53</v>
      </c>
      <c r="J128" s="12">
        <v>5.8940000000000001</v>
      </c>
      <c r="K128" s="45" t="s">
        <v>740</v>
      </c>
      <c r="L128" s="9" t="str">
        <f t="shared" si="40"/>
        <v>Yes</v>
      </c>
    </row>
    <row r="129" spans="1:12" x14ac:dyDescent="0.2">
      <c r="A129" s="2" t="s">
        <v>999</v>
      </c>
      <c r="B129" s="35" t="s">
        <v>213</v>
      </c>
      <c r="C129" s="36">
        <v>29099</v>
      </c>
      <c r="D129" s="44" t="str">
        <f t="shared" si="43"/>
        <v>N/A</v>
      </c>
      <c r="E129" s="36">
        <v>36463</v>
      </c>
      <c r="F129" s="44" t="str">
        <f t="shared" si="44"/>
        <v>N/A</v>
      </c>
      <c r="G129" s="36">
        <v>42002</v>
      </c>
      <c r="H129" s="44" t="str">
        <f t="shared" si="45"/>
        <v>N/A</v>
      </c>
      <c r="I129" s="12">
        <v>25.31</v>
      </c>
      <c r="J129" s="12">
        <v>15.19</v>
      </c>
      <c r="K129" s="45" t="s">
        <v>740</v>
      </c>
      <c r="L129" s="9" t="str">
        <f t="shared" si="40"/>
        <v>No</v>
      </c>
    </row>
    <row r="130" spans="1:12" x14ac:dyDescent="0.2">
      <c r="A130" s="2" t="s">
        <v>1000</v>
      </c>
      <c r="B130" s="35" t="s">
        <v>213</v>
      </c>
      <c r="C130" s="36">
        <v>0</v>
      </c>
      <c r="D130" s="44" t="str">
        <f t="shared" si="43"/>
        <v>N/A</v>
      </c>
      <c r="E130" s="36">
        <v>0</v>
      </c>
      <c r="F130" s="44" t="str">
        <f t="shared" si="44"/>
        <v>N/A</v>
      </c>
      <c r="G130" s="36">
        <v>0</v>
      </c>
      <c r="H130" s="44" t="str">
        <f t="shared" si="45"/>
        <v>N/A</v>
      </c>
      <c r="I130" s="12" t="s">
        <v>1748</v>
      </c>
      <c r="J130" s="12" t="s">
        <v>1748</v>
      </c>
      <c r="K130" s="45" t="s">
        <v>740</v>
      </c>
      <c r="L130" s="9" t="str">
        <f t="shared" si="40"/>
        <v>N/A</v>
      </c>
    </row>
    <row r="131" spans="1:12" x14ac:dyDescent="0.2">
      <c r="A131" s="7" t="s">
        <v>104</v>
      </c>
      <c r="B131" s="35" t="s">
        <v>213</v>
      </c>
      <c r="C131" s="36">
        <v>647770</v>
      </c>
      <c r="D131" s="44" t="str">
        <f t="shared" si="43"/>
        <v>N/A</v>
      </c>
      <c r="E131" s="36">
        <v>758344</v>
      </c>
      <c r="F131" s="44" t="str">
        <f t="shared" si="44"/>
        <v>N/A</v>
      </c>
      <c r="G131" s="36">
        <v>805512</v>
      </c>
      <c r="H131" s="44" t="str">
        <f t="shared" si="45"/>
        <v>N/A</v>
      </c>
      <c r="I131" s="12">
        <v>17.07</v>
      </c>
      <c r="J131" s="12">
        <v>6.22</v>
      </c>
      <c r="K131" s="45" t="s">
        <v>740</v>
      </c>
      <c r="L131" s="9" t="str">
        <f t="shared" si="40"/>
        <v>Yes</v>
      </c>
    </row>
    <row r="132" spans="1:12" x14ac:dyDescent="0.2">
      <c r="A132" s="2" t="s">
        <v>1001</v>
      </c>
      <c r="B132" s="35" t="s">
        <v>213</v>
      </c>
      <c r="C132" s="36">
        <v>234926</v>
      </c>
      <c r="D132" s="44" t="str">
        <f t="shared" si="43"/>
        <v>N/A</v>
      </c>
      <c r="E132" s="36">
        <v>278164</v>
      </c>
      <c r="F132" s="44" t="str">
        <f t="shared" si="44"/>
        <v>N/A</v>
      </c>
      <c r="G132" s="36">
        <v>292896</v>
      </c>
      <c r="H132" s="44" t="str">
        <f t="shared" si="45"/>
        <v>N/A</v>
      </c>
      <c r="I132" s="12">
        <v>18.399999999999999</v>
      </c>
      <c r="J132" s="12">
        <v>5.2960000000000003</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1748</v>
      </c>
      <c r="J133" s="12" t="s">
        <v>1748</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1748</v>
      </c>
      <c r="J134" s="12" t="s">
        <v>1748</v>
      </c>
      <c r="K134" s="45" t="s">
        <v>740</v>
      </c>
      <c r="L134" s="9" t="str">
        <f t="shared" si="40"/>
        <v>N/A</v>
      </c>
    </row>
    <row r="135" spans="1:12" x14ac:dyDescent="0.2">
      <c r="A135" s="2" t="s">
        <v>1004</v>
      </c>
      <c r="B135" s="35" t="s">
        <v>213</v>
      </c>
      <c r="C135" s="36">
        <v>320549</v>
      </c>
      <c r="D135" s="44" t="str">
        <f t="shared" si="43"/>
        <v>N/A</v>
      </c>
      <c r="E135" s="36">
        <v>349600</v>
      </c>
      <c r="F135" s="44" t="str">
        <f t="shared" si="44"/>
        <v>N/A</v>
      </c>
      <c r="G135" s="36">
        <v>362405</v>
      </c>
      <c r="H135" s="44" t="str">
        <f t="shared" si="45"/>
        <v>N/A</v>
      </c>
      <c r="I135" s="12">
        <v>9.0630000000000006</v>
      </c>
      <c r="J135" s="12">
        <v>3.6629999999999998</v>
      </c>
      <c r="K135" s="45" t="s">
        <v>740</v>
      </c>
      <c r="L135" s="9" t="str">
        <f t="shared" si="40"/>
        <v>Yes</v>
      </c>
    </row>
    <row r="136" spans="1:12" x14ac:dyDescent="0.2">
      <c r="A136" s="2" t="s">
        <v>1005</v>
      </c>
      <c r="B136" s="35" t="s">
        <v>213</v>
      </c>
      <c r="C136" s="36">
        <v>74867</v>
      </c>
      <c r="D136" s="44" t="str">
        <f t="shared" si="43"/>
        <v>N/A</v>
      </c>
      <c r="E136" s="36">
        <v>109403</v>
      </c>
      <c r="F136" s="44" t="str">
        <f t="shared" si="44"/>
        <v>N/A</v>
      </c>
      <c r="G136" s="36">
        <v>127162</v>
      </c>
      <c r="H136" s="44" t="str">
        <f t="shared" si="45"/>
        <v>N/A</v>
      </c>
      <c r="I136" s="12">
        <v>46.13</v>
      </c>
      <c r="J136" s="12">
        <v>16.23</v>
      </c>
      <c r="K136" s="45" t="s">
        <v>740</v>
      </c>
      <c r="L136" s="9" t="str">
        <f t="shared" si="40"/>
        <v>No</v>
      </c>
    </row>
    <row r="137" spans="1:12" x14ac:dyDescent="0.2">
      <c r="A137" s="2" t="s">
        <v>1006</v>
      </c>
      <c r="B137" s="35" t="s">
        <v>213</v>
      </c>
      <c r="C137" s="36">
        <v>16028</v>
      </c>
      <c r="D137" s="44" t="str">
        <f t="shared" si="43"/>
        <v>N/A</v>
      </c>
      <c r="E137" s="36">
        <v>20517</v>
      </c>
      <c r="F137" s="44" t="str">
        <f t="shared" si="44"/>
        <v>N/A</v>
      </c>
      <c r="G137" s="36">
        <v>22929</v>
      </c>
      <c r="H137" s="44" t="str">
        <f t="shared" si="45"/>
        <v>N/A</v>
      </c>
      <c r="I137" s="12">
        <v>28.01</v>
      </c>
      <c r="J137" s="12">
        <v>11.76</v>
      </c>
      <c r="K137" s="45" t="s">
        <v>740</v>
      </c>
      <c r="L137" s="9" t="str">
        <f t="shared" si="40"/>
        <v>No</v>
      </c>
    </row>
    <row r="138" spans="1:12" x14ac:dyDescent="0.2">
      <c r="A138" s="2" t="s">
        <v>1007</v>
      </c>
      <c r="B138" s="35" t="s">
        <v>213</v>
      </c>
      <c r="C138" s="36">
        <v>1400</v>
      </c>
      <c r="D138" s="44" t="str">
        <f t="shared" si="43"/>
        <v>N/A</v>
      </c>
      <c r="E138" s="36">
        <v>660</v>
      </c>
      <c r="F138" s="44" t="str">
        <f t="shared" si="44"/>
        <v>N/A</v>
      </c>
      <c r="G138" s="36">
        <v>120</v>
      </c>
      <c r="H138" s="44" t="str">
        <f t="shared" si="45"/>
        <v>N/A</v>
      </c>
      <c r="I138" s="12">
        <v>-52.9</v>
      </c>
      <c r="J138" s="12">
        <v>-81.8</v>
      </c>
      <c r="K138" s="45" t="s">
        <v>740</v>
      </c>
      <c r="L138" s="9" t="str">
        <f t="shared" si="40"/>
        <v>No</v>
      </c>
    </row>
    <row r="139" spans="1:12" x14ac:dyDescent="0.2">
      <c r="A139" s="7" t="s">
        <v>105</v>
      </c>
      <c r="B139" s="35" t="s">
        <v>213</v>
      </c>
      <c r="C139" s="36">
        <v>576926</v>
      </c>
      <c r="D139" s="44" t="str">
        <f t="shared" si="43"/>
        <v>N/A</v>
      </c>
      <c r="E139" s="36">
        <v>659792</v>
      </c>
      <c r="F139" s="44" t="str">
        <f t="shared" si="44"/>
        <v>N/A</v>
      </c>
      <c r="G139" s="36">
        <v>628662</v>
      </c>
      <c r="H139" s="44" t="str">
        <f t="shared" si="45"/>
        <v>N/A</v>
      </c>
      <c r="I139" s="12">
        <v>14.36</v>
      </c>
      <c r="J139" s="12">
        <v>-4.72</v>
      </c>
      <c r="K139" s="45" t="s">
        <v>740</v>
      </c>
      <c r="L139" s="9" t="str">
        <f t="shared" si="40"/>
        <v>Yes</v>
      </c>
    </row>
    <row r="140" spans="1:12" x14ac:dyDescent="0.2">
      <c r="A140" s="2" t="s">
        <v>1008</v>
      </c>
      <c r="B140" s="35" t="s">
        <v>213</v>
      </c>
      <c r="C140" s="36">
        <v>238978</v>
      </c>
      <c r="D140" s="44" t="str">
        <f t="shared" si="43"/>
        <v>N/A</v>
      </c>
      <c r="E140" s="36">
        <v>298229</v>
      </c>
      <c r="F140" s="44" t="str">
        <f t="shared" si="44"/>
        <v>N/A</v>
      </c>
      <c r="G140" s="36">
        <v>322989</v>
      </c>
      <c r="H140" s="44" t="str">
        <f t="shared" si="45"/>
        <v>N/A</v>
      </c>
      <c r="I140" s="12">
        <v>24.79</v>
      </c>
      <c r="J140" s="12">
        <v>8.3019999999999996</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1748</v>
      </c>
      <c r="J141" s="12" t="s">
        <v>1748</v>
      </c>
      <c r="K141" s="45" t="s">
        <v>740</v>
      </c>
      <c r="L141" s="9" t="str">
        <f t="shared" si="40"/>
        <v>N/A</v>
      </c>
    </row>
    <row r="142" spans="1:12" x14ac:dyDescent="0.2">
      <c r="A142" s="2" t="s">
        <v>1010</v>
      </c>
      <c r="B142" s="35" t="s">
        <v>213</v>
      </c>
      <c r="C142" s="36">
        <v>0</v>
      </c>
      <c r="D142" s="44" t="str">
        <f t="shared" si="43"/>
        <v>N/A</v>
      </c>
      <c r="E142" s="36">
        <v>0</v>
      </c>
      <c r="F142" s="44" t="str">
        <f t="shared" si="44"/>
        <v>N/A</v>
      </c>
      <c r="G142" s="36">
        <v>0</v>
      </c>
      <c r="H142" s="44" t="str">
        <f t="shared" si="45"/>
        <v>N/A</v>
      </c>
      <c r="I142" s="12" t="s">
        <v>1748</v>
      </c>
      <c r="J142" s="12" t="s">
        <v>1748</v>
      </c>
      <c r="K142" s="45" t="s">
        <v>740</v>
      </c>
      <c r="L142" s="9" t="str">
        <f t="shared" si="40"/>
        <v>N/A</v>
      </c>
    </row>
    <row r="143" spans="1:12" x14ac:dyDescent="0.2">
      <c r="A143" s="2" t="s">
        <v>1011</v>
      </c>
      <c r="B143" s="35" t="s">
        <v>213</v>
      </c>
      <c r="C143" s="36">
        <v>40254</v>
      </c>
      <c r="D143" s="44" t="str">
        <f t="shared" si="43"/>
        <v>N/A</v>
      </c>
      <c r="E143" s="36">
        <v>48177</v>
      </c>
      <c r="F143" s="44" t="str">
        <f t="shared" si="44"/>
        <v>N/A</v>
      </c>
      <c r="G143" s="36">
        <v>63066</v>
      </c>
      <c r="H143" s="44" t="str">
        <f t="shared" si="45"/>
        <v>N/A</v>
      </c>
      <c r="I143" s="12">
        <v>19.68</v>
      </c>
      <c r="J143" s="12">
        <v>30.9</v>
      </c>
      <c r="K143" s="45" t="s">
        <v>740</v>
      </c>
      <c r="L143" s="9" t="str">
        <f t="shared" si="40"/>
        <v>No</v>
      </c>
    </row>
    <row r="144" spans="1:12" x14ac:dyDescent="0.2">
      <c r="A144" s="2" t="s">
        <v>1012</v>
      </c>
      <c r="B144" s="35" t="s">
        <v>213</v>
      </c>
      <c r="C144" s="36">
        <v>61094</v>
      </c>
      <c r="D144" s="44" t="str">
        <f t="shared" si="43"/>
        <v>N/A</v>
      </c>
      <c r="E144" s="36">
        <v>65803</v>
      </c>
      <c r="F144" s="44" t="str">
        <f t="shared" si="44"/>
        <v>N/A</v>
      </c>
      <c r="G144" s="36">
        <v>79307</v>
      </c>
      <c r="H144" s="44" t="str">
        <f t="shared" si="45"/>
        <v>N/A</v>
      </c>
      <c r="I144" s="12">
        <v>7.7080000000000002</v>
      </c>
      <c r="J144" s="12">
        <v>20.52</v>
      </c>
      <c r="K144" s="45" t="s">
        <v>740</v>
      </c>
      <c r="L144" s="9" t="str">
        <f t="shared" si="40"/>
        <v>No</v>
      </c>
    </row>
    <row r="145" spans="1:12" x14ac:dyDescent="0.2">
      <c r="A145" s="2" t="s">
        <v>1013</v>
      </c>
      <c r="B145" s="35" t="s">
        <v>213</v>
      </c>
      <c r="C145" s="36">
        <v>236600</v>
      </c>
      <c r="D145" s="44" t="str">
        <f t="shared" si="43"/>
        <v>N/A</v>
      </c>
      <c r="E145" s="36">
        <v>247583</v>
      </c>
      <c r="F145" s="44" t="str">
        <f t="shared" si="44"/>
        <v>N/A</v>
      </c>
      <c r="G145" s="36">
        <v>163300</v>
      </c>
      <c r="H145" s="44" t="str">
        <f t="shared" si="45"/>
        <v>N/A</v>
      </c>
      <c r="I145" s="12">
        <v>4.6420000000000003</v>
      </c>
      <c r="J145" s="12">
        <v>-34</v>
      </c>
      <c r="K145" s="45" t="s">
        <v>740</v>
      </c>
      <c r="L145" s="9" t="str">
        <f t="shared" si="40"/>
        <v>No</v>
      </c>
    </row>
    <row r="146" spans="1:12" ht="25.5" x14ac:dyDescent="0.2">
      <c r="A146" s="18" t="s">
        <v>1014</v>
      </c>
      <c r="B146" s="1" t="s">
        <v>213</v>
      </c>
      <c r="C146" s="1">
        <v>1261</v>
      </c>
      <c r="D146" s="11" t="str">
        <f t="shared" ref="D146:D151" si="46">IF($B146="N/A","N/A",IF(C146&gt;10,"No",IF(C146&lt;-10,"No","Yes")))</f>
        <v>N/A</v>
      </c>
      <c r="E146" s="1">
        <v>1363</v>
      </c>
      <c r="F146" s="11" t="str">
        <f t="shared" ref="F146:F151" si="47">IF($B146="N/A","N/A",IF(E146&gt;10,"No",IF(E146&lt;-10,"No","Yes")))</f>
        <v>N/A</v>
      </c>
      <c r="G146" s="1">
        <v>1404</v>
      </c>
      <c r="H146" s="11" t="str">
        <f t="shared" ref="H146:H151" si="48">IF($B146="N/A","N/A",IF(G146&gt;10,"No",IF(G146&lt;-10,"No","Yes")))</f>
        <v>N/A</v>
      </c>
      <c r="I146" s="57">
        <v>8.0890000000000004</v>
      </c>
      <c r="J146" s="57">
        <v>3.008</v>
      </c>
      <c r="K146" s="45" t="s">
        <v>739</v>
      </c>
      <c r="L146" s="9" t="str">
        <f t="shared" ref="L146:L151" si="49">IF(J146="Div by 0", "N/A", IF(K146="N/A","N/A", IF(J146&gt;VALUE(MID(K146,1,2)), "No", IF(J146&lt;-1*VALUE(MID(K146,1,2)), "No", "Yes"))))</f>
        <v>Yes</v>
      </c>
    </row>
    <row r="147" spans="1:12" x14ac:dyDescent="0.2">
      <c r="A147" s="6" t="s">
        <v>326</v>
      </c>
      <c r="B147" s="48" t="s">
        <v>213</v>
      </c>
      <c r="C147" s="13">
        <v>8.6790559399999995E-2</v>
      </c>
      <c r="D147" s="11" t="str">
        <f t="shared" si="46"/>
        <v>N/A</v>
      </c>
      <c r="E147" s="13">
        <v>8.0926324399999999E-2</v>
      </c>
      <c r="F147" s="11" t="str">
        <f t="shared" si="47"/>
        <v>N/A</v>
      </c>
      <c r="G147" s="13">
        <v>8.1655726900000003E-2</v>
      </c>
      <c r="H147" s="11" t="str">
        <f t="shared" si="48"/>
        <v>N/A</v>
      </c>
      <c r="I147" s="57">
        <v>-6.76</v>
      </c>
      <c r="J147" s="57">
        <v>0.90129999999999999</v>
      </c>
      <c r="K147" s="45" t="s">
        <v>739</v>
      </c>
      <c r="L147" s="9" t="str">
        <f t="shared" si="49"/>
        <v>Yes</v>
      </c>
    </row>
    <row r="148" spans="1:12" x14ac:dyDescent="0.2">
      <c r="A148" s="2" t="s">
        <v>327</v>
      </c>
      <c r="B148" s="48" t="s">
        <v>213</v>
      </c>
      <c r="C148" s="13">
        <v>0.81444143719999995</v>
      </c>
      <c r="D148" s="11" t="str">
        <f t="shared" si="46"/>
        <v>N/A</v>
      </c>
      <c r="E148" s="13">
        <v>0.78929344099999998</v>
      </c>
      <c r="F148" s="11" t="str">
        <f t="shared" si="47"/>
        <v>N/A</v>
      </c>
      <c r="G148" s="13">
        <v>0.77894608389999997</v>
      </c>
      <c r="H148" s="11" t="str">
        <f t="shared" si="48"/>
        <v>N/A</v>
      </c>
      <c r="I148" s="57">
        <v>-3.09</v>
      </c>
      <c r="J148" s="57">
        <v>-1.31</v>
      </c>
      <c r="K148" s="45" t="s">
        <v>739</v>
      </c>
      <c r="L148" s="9" t="str">
        <f t="shared" si="49"/>
        <v>Yes</v>
      </c>
    </row>
    <row r="149" spans="1:12" x14ac:dyDescent="0.2">
      <c r="A149" s="2" t="s">
        <v>328</v>
      </c>
      <c r="B149" s="48" t="s">
        <v>213</v>
      </c>
      <c r="C149" s="13">
        <v>0.35278742699999999</v>
      </c>
      <c r="D149" s="11" t="str">
        <f t="shared" si="46"/>
        <v>N/A</v>
      </c>
      <c r="E149" s="13">
        <v>0.29920002759999997</v>
      </c>
      <c r="F149" s="11" t="str">
        <f t="shared" si="47"/>
        <v>N/A</v>
      </c>
      <c r="G149" s="13">
        <v>0.28250098979999999</v>
      </c>
      <c r="H149" s="11" t="str">
        <f t="shared" si="48"/>
        <v>N/A</v>
      </c>
      <c r="I149" s="57">
        <v>-15.2</v>
      </c>
      <c r="J149" s="57">
        <v>-5.58</v>
      </c>
      <c r="K149" s="45" t="s">
        <v>739</v>
      </c>
      <c r="L149" s="9" t="str">
        <f t="shared" si="49"/>
        <v>Yes</v>
      </c>
    </row>
    <row r="150" spans="1:12" x14ac:dyDescent="0.2">
      <c r="A150" s="2" t="s">
        <v>329</v>
      </c>
      <c r="B150" s="48" t="s">
        <v>213</v>
      </c>
      <c r="C150" s="13">
        <v>6.7925344000000004E-3</v>
      </c>
      <c r="D150" s="11" t="str">
        <f t="shared" si="46"/>
        <v>N/A</v>
      </c>
      <c r="E150" s="13">
        <v>9.4943718999999996E-3</v>
      </c>
      <c r="F150" s="11" t="str">
        <f t="shared" si="47"/>
        <v>N/A</v>
      </c>
      <c r="G150" s="13">
        <v>8.6901249999999999E-3</v>
      </c>
      <c r="H150" s="11" t="str">
        <f t="shared" si="48"/>
        <v>N/A</v>
      </c>
      <c r="I150" s="57">
        <v>39.78</v>
      </c>
      <c r="J150" s="57">
        <v>-8.4700000000000006</v>
      </c>
      <c r="K150" s="45" t="s">
        <v>739</v>
      </c>
      <c r="L150" s="9" t="str">
        <f t="shared" si="49"/>
        <v>Yes</v>
      </c>
    </row>
    <row r="151" spans="1:12" x14ac:dyDescent="0.2">
      <c r="A151" s="2" t="s">
        <v>330</v>
      </c>
      <c r="B151" s="48" t="s">
        <v>213</v>
      </c>
      <c r="C151" s="13">
        <v>6.9332982000000001E-3</v>
      </c>
      <c r="D151" s="11" t="str">
        <f t="shared" si="46"/>
        <v>N/A</v>
      </c>
      <c r="E151" s="13">
        <v>6.6687682999999999E-3</v>
      </c>
      <c r="F151" s="11" t="str">
        <f t="shared" si="47"/>
        <v>N/A</v>
      </c>
      <c r="G151" s="13">
        <v>6.3627196000000004E-3</v>
      </c>
      <c r="H151" s="11" t="str">
        <f t="shared" si="48"/>
        <v>N/A</v>
      </c>
      <c r="I151" s="57">
        <v>-3.82</v>
      </c>
      <c r="J151" s="57">
        <v>-4.59</v>
      </c>
      <c r="K151" s="45" t="s">
        <v>739</v>
      </c>
      <c r="L151" s="9" t="str">
        <f t="shared" si="49"/>
        <v>Yes</v>
      </c>
    </row>
    <row r="152" spans="1:12" x14ac:dyDescent="0.2">
      <c r="A152" s="18" t="s">
        <v>1015</v>
      </c>
      <c r="B152" s="35" t="s">
        <v>213</v>
      </c>
      <c r="C152" s="36">
        <v>229</v>
      </c>
      <c r="D152" s="44" t="str">
        <f t="shared" ref="D152:D158" si="50">IF($B152="N/A","N/A",IF(C152&gt;10,"No",IF(C152&lt;-10,"No","Yes")))</f>
        <v>N/A</v>
      </c>
      <c r="E152" s="36">
        <v>222</v>
      </c>
      <c r="F152" s="44" t="str">
        <f t="shared" ref="F152:F158" si="51">IF($B152="N/A","N/A",IF(E152&gt;10,"No",IF(E152&lt;-10,"No","Yes")))</f>
        <v>N/A</v>
      </c>
      <c r="G152" s="36">
        <v>200</v>
      </c>
      <c r="H152" s="44" t="str">
        <f t="shared" ref="H152:H158" si="52">IF($B152="N/A","N/A",IF(G152&gt;10,"No",IF(G152&lt;-10,"No","Yes")))</f>
        <v>N/A</v>
      </c>
      <c r="I152" s="12">
        <v>-3.06</v>
      </c>
      <c r="J152" s="12">
        <v>-9.91</v>
      </c>
      <c r="K152" s="45" t="s">
        <v>739</v>
      </c>
      <c r="L152" s="9" t="str">
        <f t="shared" ref="L152:L159" si="53">IF(J152="Div by 0", "N/A", IF(K152="N/A","N/A", IF(J152&gt;VALUE(MID(K152,1,2)), "No", IF(J152&lt;-1*VALUE(MID(K152,1,2)), "No", "Yes"))))</f>
        <v>Yes</v>
      </c>
    </row>
    <row r="153" spans="1:12" x14ac:dyDescent="0.2">
      <c r="A153" s="6" t="s">
        <v>1016</v>
      </c>
      <c r="B153" s="35" t="s">
        <v>213</v>
      </c>
      <c r="C153" s="8">
        <v>1.5761330800000001E-2</v>
      </c>
      <c r="D153" s="44" t="str">
        <f t="shared" si="50"/>
        <v>N/A</v>
      </c>
      <c r="E153" s="8">
        <v>1.31809567E-2</v>
      </c>
      <c r="F153" s="44" t="str">
        <f t="shared" si="51"/>
        <v>N/A</v>
      </c>
      <c r="G153" s="8">
        <v>1.1631869899999999E-2</v>
      </c>
      <c r="H153" s="44" t="str">
        <f t="shared" si="52"/>
        <v>N/A</v>
      </c>
      <c r="I153" s="12">
        <v>-16.399999999999999</v>
      </c>
      <c r="J153" s="12">
        <v>-11.8</v>
      </c>
      <c r="K153" s="45" t="s">
        <v>739</v>
      </c>
      <c r="L153" s="9" t="str">
        <f t="shared" si="53"/>
        <v>Yes</v>
      </c>
    </row>
    <row r="154" spans="1:12" x14ac:dyDescent="0.2">
      <c r="A154" s="18" t="s">
        <v>1017</v>
      </c>
      <c r="B154" s="35" t="s">
        <v>213</v>
      </c>
      <c r="C154" s="8">
        <v>2.3589005E-2</v>
      </c>
      <c r="D154" s="44" t="str">
        <f t="shared" si="50"/>
        <v>N/A</v>
      </c>
      <c r="E154" s="8">
        <v>1.52205347E-2</v>
      </c>
      <c r="F154" s="44" t="str">
        <f t="shared" si="51"/>
        <v>N/A</v>
      </c>
      <c r="G154" s="8">
        <v>1.22028107E-2</v>
      </c>
      <c r="H154" s="44" t="str">
        <f t="shared" si="52"/>
        <v>N/A</v>
      </c>
      <c r="I154" s="12">
        <v>-35.5</v>
      </c>
      <c r="J154" s="12">
        <v>-19.8</v>
      </c>
      <c r="K154" s="45" t="s">
        <v>739</v>
      </c>
      <c r="L154" s="9" t="str">
        <f t="shared" si="53"/>
        <v>Yes</v>
      </c>
    </row>
    <row r="155" spans="1:12" x14ac:dyDescent="0.2">
      <c r="A155" s="18" t="s">
        <v>1018</v>
      </c>
      <c r="B155" s="35" t="s">
        <v>213</v>
      </c>
      <c r="C155" s="8">
        <v>7.5839139799999997E-2</v>
      </c>
      <c r="D155" s="44" t="str">
        <f t="shared" si="50"/>
        <v>N/A</v>
      </c>
      <c r="E155" s="8">
        <v>6.1447990299999998E-2</v>
      </c>
      <c r="F155" s="44" t="str">
        <f t="shared" si="51"/>
        <v>N/A</v>
      </c>
      <c r="G155" s="8">
        <v>5.3503975299999999E-2</v>
      </c>
      <c r="H155" s="44" t="str">
        <f t="shared" si="52"/>
        <v>N/A</v>
      </c>
      <c r="I155" s="12">
        <v>-19</v>
      </c>
      <c r="J155" s="12">
        <v>-12.9</v>
      </c>
      <c r="K155" s="45" t="s">
        <v>739</v>
      </c>
      <c r="L155" s="9" t="str">
        <f t="shared" si="53"/>
        <v>Yes</v>
      </c>
    </row>
    <row r="156" spans="1:12" x14ac:dyDescent="0.2">
      <c r="A156" s="18" t="s">
        <v>1019</v>
      </c>
      <c r="B156" s="35" t="s">
        <v>213</v>
      </c>
      <c r="C156" s="8">
        <v>4.3225219E-3</v>
      </c>
      <c r="D156" s="44" t="str">
        <f t="shared" si="50"/>
        <v>N/A</v>
      </c>
      <c r="E156" s="8">
        <v>3.4285231999999998E-3</v>
      </c>
      <c r="F156" s="44" t="str">
        <f t="shared" si="51"/>
        <v>N/A</v>
      </c>
      <c r="G156" s="8">
        <v>2.2346036000000001E-3</v>
      </c>
      <c r="H156" s="44" t="str">
        <f t="shared" si="52"/>
        <v>N/A</v>
      </c>
      <c r="I156" s="12">
        <v>-20.7</v>
      </c>
      <c r="J156" s="12">
        <v>-34.799999999999997</v>
      </c>
      <c r="K156" s="45" t="s">
        <v>739</v>
      </c>
      <c r="L156" s="9" t="str">
        <f t="shared" si="53"/>
        <v>No</v>
      </c>
    </row>
    <row r="157" spans="1:12" x14ac:dyDescent="0.2">
      <c r="A157" s="18" t="s">
        <v>1020</v>
      </c>
      <c r="B157" s="35" t="s">
        <v>213</v>
      </c>
      <c r="C157" s="8">
        <v>1.2133271899999999E-2</v>
      </c>
      <c r="D157" s="44" t="str">
        <f t="shared" si="50"/>
        <v>N/A</v>
      </c>
      <c r="E157" s="8">
        <v>1.13672188E-2</v>
      </c>
      <c r="F157" s="44" t="str">
        <f t="shared" si="51"/>
        <v>N/A</v>
      </c>
      <c r="G157" s="8">
        <v>1.11347592E-2</v>
      </c>
      <c r="H157" s="44" t="str">
        <f t="shared" si="52"/>
        <v>N/A</v>
      </c>
      <c r="I157" s="12">
        <v>-6.31</v>
      </c>
      <c r="J157" s="12">
        <v>-2.04</v>
      </c>
      <c r="K157" s="45" t="s">
        <v>739</v>
      </c>
      <c r="L157" s="9" t="str">
        <f t="shared" si="53"/>
        <v>Yes</v>
      </c>
    </row>
    <row r="158" spans="1:12" x14ac:dyDescent="0.2">
      <c r="A158" s="2" t="s">
        <v>1021</v>
      </c>
      <c r="B158" s="35" t="s">
        <v>213</v>
      </c>
      <c r="C158" s="36">
        <v>33</v>
      </c>
      <c r="D158" s="44" t="str">
        <f t="shared" si="50"/>
        <v>N/A</v>
      </c>
      <c r="E158" s="36">
        <v>28</v>
      </c>
      <c r="F158" s="44" t="str">
        <f t="shared" si="51"/>
        <v>N/A</v>
      </c>
      <c r="G158" s="36">
        <v>27</v>
      </c>
      <c r="H158" s="44" t="str">
        <f t="shared" si="52"/>
        <v>N/A</v>
      </c>
      <c r="I158" s="12">
        <v>-15.2</v>
      </c>
      <c r="J158" s="12">
        <v>-3.57</v>
      </c>
      <c r="K158" s="45" t="s">
        <v>739</v>
      </c>
      <c r="L158" s="9" t="str">
        <f t="shared" si="53"/>
        <v>Yes</v>
      </c>
    </row>
    <row r="159" spans="1:12" ht="25.5" x14ac:dyDescent="0.2">
      <c r="A159" s="18" t="s">
        <v>1022</v>
      </c>
      <c r="B159" s="35" t="s">
        <v>213</v>
      </c>
      <c r="C159" s="36">
        <v>229</v>
      </c>
      <c r="D159" s="44" t="str">
        <f>IF($B159="N/A","N/A",IF(C159&gt;10,"No",IF(C159&lt;-10,"No","Yes")))</f>
        <v>N/A</v>
      </c>
      <c r="E159" s="36">
        <v>222</v>
      </c>
      <c r="F159" s="44" t="str">
        <f>IF($B159="N/A","N/A",IF(E159&gt;10,"No",IF(E159&lt;-10,"No","Yes")))</f>
        <v>N/A</v>
      </c>
      <c r="G159" s="36">
        <v>200</v>
      </c>
      <c r="H159" s="44" t="str">
        <f>IF($B159="N/A","N/A",IF(G159&gt;10,"No",IF(G159&lt;-10,"No","Yes")))</f>
        <v>N/A</v>
      </c>
      <c r="I159" s="12">
        <v>-3.06</v>
      </c>
      <c r="J159" s="12">
        <v>-9.91</v>
      </c>
      <c r="K159" s="45" t="s">
        <v>739</v>
      </c>
      <c r="L159" s="9" t="str">
        <f t="shared" si="53"/>
        <v>Yes</v>
      </c>
    </row>
    <row r="160" spans="1:12" x14ac:dyDescent="0.2">
      <c r="A160" s="4" t="s">
        <v>1023</v>
      </c>
      <c r="B160" s="35" t="s">
        <v>213</v>
      </c>
      <c r="C160" s="36">
        <v>0</v>
      </c>
      <c r="D160" s="44" t="str">
        <f t="shared" ref="D160:D234" si="54">IF($B160="N/A","N/A",IF(C160&gt;10,"No",IF(C160&lt;-10,"No","Yes")))</f>
        <v>N/A</v>
      </c>
      <c r="E160" s="36">
        <v>0</v>
      </c>
      <c r="F160" s="44" t="str">
        <f t="shared" ref="F160:F234" si="55">IF($B160="N/A","N/A",IF(E160&gt;10,"No",IF(E160&lt;-10,"No","Yes")))</f>
        <v>N/A</v>
      </c>
      <c r="G160" s="36">
        <v>0</v>
      </c>
      <c r="H160" s="44" t="str">
        <f t="shared" ref="H160:H223" si="56">IF($B160="N/A","N/A",IF(G160&gt;10,"No",IF(G160&lt;-10,"No","Yes")))</f>
        <v>N/A</v>
      </c>
      <c r="I160" s="12" t="s">
        <v>1748</v>
      </c>
      <c r="J160" s="12" t="s">
        <v>1748</v>
      </c>
      <c r="K160" s="45" t="s">
        <v>739</v>
      </c>
      <c r="L160" s="9" t="str">
        <f t="shared" ref="L160:L223" si="57">IF(J160="Div by 0", "N/A", IF(K160="N/A","N/A", IF(J160&gt;VALUE(MID(K160,1,2)), "No", IF(J160&lt;-1*VALUE(MID(K160,1,2)), "No", "Yes"))))</f>
        <v>N/A</v>
      </c>
    </row>
    <row r="161" spans="1:12" x14ac:dyDescent="0.2">
      <c r="A161" s="63" t="s">
        <v>71</v>
      </c>
      <c r="B161" s="35" t="s">
        <v>213</v>
      </c>
      <c r="C161" s="8">
        <v>0</v>
      </c>
      <c r="D161" s="44" t="str">
        <f t="shared" si="54"/>
        <v>N/A</v>
      </c>
      <c r="E161" s="8">
        <v>0</v>
      </c>
      <c r="F161" s="44" t="str">
        <f t="shared" si="55"/>
        <v>N/A</v>
      </c>
      <c r="G161" s="8">
        <v>0</v>
      </c>
      <c r="H161" s="44" t="str">
        <f t="shared" si="56"/>
        <v>N/A</v>
      </c>
      <c r="I161" s="12" t="s">
        <v>1748</v>
      </c>
      <c r="J161" s="12" t="s">
        <v>1748</v>
      </c>
      <c r="K161" s="45" t="s">
        <v>739</v>
      </c>
      <c r="L161" s="9" t="str">
        <f t="shared" si="57"/>
        <v>N/A</v>
      </c>
    </row>
    <row r="162" spans="1:12" x14ac:dyDescent="0.2">
      <c r="A162" s="4" t="s">
        <v>111</v>
      </c>
      <c r="B162" s="35" t="s">
        <v>213</v>
      </c>
      <c r="C162" s="8">
        <v>0</v>
      </c>
      <c r="D162" s="44" t="str">
        <f t="shared" si="54"/>
        <v>N/A</v>
      </c>
      <c r="E162" s="8">
        <v>0</v>
      </c>
      <c r="F162" s="44" t="str">
        <f t="shared" si="55"/>
        <v>N/A</v>
      </c>
      <c r="G162" s="8">
        <v>0</v>
      </c>
      <c r="H162" s="44" t="str">
        <f t="shared" si="56"/>
        <v>N/A</v>
      </c>
      <c r="I162" s="12" t="s">
        <v>1748</v>
      </c>
      <c r="J162" s="12" t="s">
        <v>1748</v>
      </c>
      <c r="K162" s="45" t="s">
        <v>739</v>
      </c>
      <c r="L162" s="9" t="str">
        <f t="shared" si="57"/>
        <v>N/A</v>
      </c>
    </row>
    <row r="163" spans="1:12" x14ac:dyDescent="0.2">
      <c r="A163" s="4" t="s">
        <v>112</v>
      </c>
      <c r="B163" s="35" t="s">
        <v>213</v>
      </c>
      <c r="C163" s="8">
        <v>0</v>
      </c>
      <c r="D163" s="44" t="str">
        <f t="shared" si="54"/>
        <v>N/A</v>
      </c>
      <c r="E163" s="8">
        <v>0</v>
      </c>
      <c r="F163" s="44" t="str">
        <f t="shared" si="55"/>
        <v>N/A</v>
      </c>
      <c r="G163" s="8">
        <v>0</v>
      </c>
      <c r="H163" s="44" t="str">
        <f t="shared" si="56"/>
        <v>N/A</v>
      </c>
      <c r="I163" s="12" t="s">
        <v>1748</v>
      </c>
      <c r="J163" s="12" t="s">
        <v>1748</v>
      </c>
      <c r="K163" s="45" t="s">
        <v>739</v>
      </c>
      <c r="L163" s="9" t="str">
        <f t="shared" si="57"/>
        <v>N/A</v>
      </c>
    </row>
    <row r="164" spans="1:12" x14ac:dyDescent="0.2">
      <c r="A164" s="4" t="s">
        <v>113</v>
      </c>
      <c r="B164" s="35" t="s">
        <v>213</v>
      </c>
      <c r="C164" s="8">
        <v>0</v>
      </c>
      <c r="D164" s="44" t="str">
        <f t="shared" si="54"/>
        <v>N/A</v>
      </c>
      <c r="E164" s="8">
        <v>0</v>
      </c>
      <c r="F164" s="44" t="str">
        <f t="shared" si="55"/>
        <v>N/A</v>
      </c>
      <c r="G164" s="8">
        <v>0</v>
      </c>
      <c r="H164" s="44" t="str">
        <f t="shared" si="56"/>
        <v>N/A</v>
      </c>
      <c r="I164" s="12" t="s">
        <v>1748</v>
      </c>
      <c r="J164" s="12" t="s">
        <v>1748</v>
      </c>
      <c r="K164" s="45" t="s">
        <v>739</v>
      </c>
      <c r="L164" s="9" t="str">
        <f t="shared" si="57"/>
        <v>N/A</v>
      </c>
    </row>
    <row r="165" spans="1:12" x14ac:dyDescent="0.2">
      <c r="A165" s="4" t="s">
        <v>114</v>
      </c>
      <c r="B165" s="35" t="s">
        <v>213</v>
      </c>
      <c r="C165" s="8">
        <v>0</v>
      </c>
      <c r="D165" s="44" t="str">
        <f t="shared" si="54"/>
        <v>N/A</v>
      </c>
      <c r="E165" s="8">
        <v>0</v>
      </c>
      <c r="F165" s="44" t="str">
        <f t="shared" si="55"/>
        <v>N/A</v>
      </c>
      <c r="G165" s="8">
        <v>0</v>
      </c>
      <c r="H165" s="44" t="str">
        <f t="shared" si="56"/>
        <v>N/A</v>
      </c>
      <c r="I165" s="12" t="s">
        <v>1748</v>
      </c>
      <c r="J165" s="12" t="s">
        <v>1748</v>
      </c>
      <c r="K165" s="45" t="s">
        <v>739</v>
      </c>
      <c r="L165" s="9" t="str">
        <f t="shared" si="57"/>
        <v>N/A</v>
      </c>
    </row>
    <row r="166" spans="1:12" x14ac:dyDescent="0.2">
      <c r="A166" s="4" t="s">
        <v>428</v>
      </c>
      <c r="B166" s="35" t="s">
        <v>213</v>
      </c>
      <c r="C166" s="36">
        <v>0</v>
      </c>
      <c r="D166" s="44" t="str">
        <f>IF($B166="N/A","N/A",IF(C166&gt;10,"No",IF(C166&lt;-10,"No","Yes")))</f>
        <v>N/A</v>
      </c>
      <c r="E166" s="36">
        <v>0</v>
      </c>
      <c r="F166" s="44" t="str">
        <f>IF($B166="N/A","N/A",IF(E166&gt;10,"No",IF(E166&lt;-10,"No","Yes")))</f>
        <v>N/A</v>
      </c>
      <c r="G166" s="36">
        <v>0</v>
      </c>
      <c r="H166" s="44" t="str">
        <f>IF($B166="N/A","N/A",IF(G166&gt;10,"No",IF(G166&lt;-10,"No","Yes")))</f>
        <v>N/A</v>
      </c>
      <c r="I166" s="12" t="s">
        <v>1748</v>
      </c>
      <c r="J166" s="12" t="s">
        <v>1748</v>
      </c>
      <c r="K166" s="45" t="s">
        <v>739</v>
      </c>
      <c r="L166" s="9" t="str">
        <f t="shared" si="57"/>
        <v>N/A</v>
      </c>
    </row>
    <row r="167" spans="1:12" x14ac:dyDescent="0.2">
      <c r="A167" s="4" t="s">
        <v>429</v>
      </c>
      <c r="B167" s="35" t="s">
        <v>213</v>
      </c>
      <c r="C167" s="36">
        <v>0</v>
      </c>
      <c r="D167" s="44" t="str">
        <f>IF($B167="N/A","N/A",IF(C167&gt;10,"No",IF(C167&lt;-10,"No","Yes")))</f>
        <v>N/A</v>
      </c>
      <c r="E167" s="36">
        <v>0</v>
      </c>
      <c r="F167" s="44" t="str">
        <f>IF($B167="N/A","N/A",IF(E167&gt;10,"No",IF(E167&lt;-10,"No","Yes")))</f>
        <v>N/A</v>
      </c>
      <c r="G167" s="36">
        <v>0</v>
      </c>
      <c r="H167" s="44" t="str">
        <f>IF($B167="N/A","N/A",IF(G167&gt;10,"No",IF(G167&lt;-10,"No","Yes")))</f>
        <v>N/A</v>
      </c>
      <c r="I167" s="12" t="s">
        <v>1748</v>
      </c>
      <c r="J167" s="12" t="s">
        <v>1748</v>
      </c>
      <c r="K167" s="45" t="s">
        <v>739</v>
      </c>
      <c r="L167" s="9" t="str">
        <f t="shared" si="57"/>
        <v>N/A</v>
      </c>
    </row>
    <row r="168" spans="1:12" x14ac:dyDescent="0.2">
      <c r="A168" s="4" t="s">
        <v>430</v>
      </c>
      <c r="B168" s="35" t="s">
        <v>213</v>
      </c>
      <c r="C168" s="36">
        <v>0</v>
      </c>
      <c r="D168" s="44" t="str">
        <f>IF($B168="N/A","N/A",IF(C168&gt;10,"No",IF(C168&lt;-10,"No","Yes")))</f>
        <v>N/A</v>
      </c>
      <c r="E168" s="36">
        <v>0</v>
      </c>
      <c r="F168" s="44" t="str">
        <f>IF($B168="N/A","N/A",IF(E168&gt;10,"No",IF(E168&lt;-10,"No","Yes")))</f>
        <v>N/A</v>
      </c>
      <c r="G168" s="36">
        <v>0</v>
      </c>
      <c r="H168" s="44" t="str">
        <f>IF($B168="N/A","N/A",IF(G168&gt;10,"No",IF(G168&lt;-10,"No","Yes")))</f>
        <v>N/A</v>
      </c>
      <c r="I168" s="12" t="s">
        <v>1748</v>
      </c>
      <c r="J168" s="12" t="s">
        <v>1748</v>
      </c>
      <c r="K168" s="45" t="s">
        <v>739</v>
      </c>
      <c r="L168" s="9" t="str">
        <f t="shared" si="57"/>
        <v>N/A</v>
      </c>
    </row>
    <row r="169" spans="1:12" x14ac:dyDescent="0.2">
      <c r="A169" s="4" t="s">
        <v>431</v>
      </c>
      <c r="B169" s="35" t="s">
        <v>213</v>
      </c>
      <c r="C169" s="36">
        <v>0</v>
      </c>
      <c r="D169" s="44" t="str">
        <f>IF($B169="N/A","N/A",IF(C169&gt;10,"No",IF(C169&lt;-10,"No","Yes")))</f>
        <v>N/A</v>
      </c>
      <c r="E169" s="36">
        <v>0</v>
      </c>
      <c r="F169" s="44" t="str">
        <f>IF($B169="N/A","N/A",IF(E169&gt;10,"No",IF(E169&lt;-10,"No","Yes")))</f>
        <v>N/A</v>
      </c>
      <c r="G169" s="36">
        <v>0</v>
      </c>
      <c r="H169" s="44" t="str">
        <f>IF($B169="N/A","N/A",IF(G169&gt;10,"No",IF(G169&lt;-10,"No","Yes")))</f>
        <v>N/A</v>
      </c>
      <c r="I169" s="12" t="s">
        <v>1748</v>
      </c>
      <c r="J169" s="12" t="s">
        <v>1748</v>
      </c>
      <c r="K169" s="45" t="s">
        <v>739</v>
      </c>
      <c r="L169" s="9" t="str">
        <f t="shared" si="57"/>
        <v>N/A</v>
      </c>
    </row>
    <row r="170" spans="1:12" x14ac:dyDescent="0.2">
      <c r="A170" s="4" t="s">
        <v>432</v>
      </c>
      <c r="B170" s="35" t="s">
        <v>213</v>
      </c>
      <c r="C170" s="36">
        <v>0</v>
      </c>
      <c r="D170" s="44" t="str">
        <f>IF($B170="N/A","N/A",IF(C170&gt;10,"No",IF(C170&lt;-10,"No","Yes")))</f>
        <v>N/A</v>
      </c>
      <c r="E170" s="36">
        <v>0</v>
      </c>
      <c r="F170" s="44" t="str">
        <f>IF($B170="N/A","N/A",IF(E170&gt;10,"No",IF(E170&lt;-10,"No","Yes")))</f>
        <v>N/A</v>
      </c>
      <c r="G170" s="36">
        <v>0</v>
      </c>
      <c r="H170" s="44" t="str">
        <f>IF($B170="N/A","N/A",IF(G170&gt;10,"No",IF(G170&lt;-10,"No","Yes")))</f>
        <v>N/A</v>
      </c>
      <c r="I170" s="12" t="s">
        <v>1748</v>
      </c>
      <c r="J170" s="12" t="s">
        <v>1748</v>
      </c>
      <c r="K170" s="45" t="s">
        <v>739</v>
      </c>
      <c r="L170" s="9" t="str">
        <f t="shared" si="57"/>
        <v>N/A</v>
      </c>
    </row>
    <row r="171" spans="1:12" x14ac:dyDescent="0.2">
      <c r="A171" s="6" t="s">
        <v>1024</v>
      </c>
      <c r="B171" s="35" t="s">
        <v>213</v>
      </c>
      <c r="C171" s="36">
        <v>0</v>
      </c>
      <c r="D171" s="44" t="str">
        <f t="shared" si="54"/>
        <v>N/A</v>
      </c>
      <c r="E171" s="36">
        <v>0</v>
      </c>
      <c r="F171" s="44" t="str">
        <f t="shared" si="55"/>
        <v>N/A</v>
      </c>
      <c r="G171" s="36">
        <v>0</v>
      </c>
      <c r="H171" s="44" t="str">
        <f t="shared" si="56"/>
        <v>N/A</v>
      </c>
      <c r="I171" s="12" t="s">
        <v>1748</v>
      </c>
      <c r="J171" s="12" t="s">
        <v>1748</v>
      </c>
      <c r="K171" s="45" t="s">
        <v>739</v>
      </c>
      <c r="L171" s="9" t="str">
        <f t="shared" si="57"/>
        <v>N/A</v>
      </c>
    </row>
    <row r="172" spans="1:12" x14ac:dyDescent="0.2">
      <c r="A172" s="4" t="s">
        <v>1025</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1748</v>
      </c>
      <c r="J172" s="12" t="s">
        <v>1748</v>
      </c>
      <c r="K172" s="45" t="s">
        <v>739</v>
      </c>
      <c r="L172" s="9" t="str">
        <f t="shared" si="57"/>
        <v>N/A</v>
      </c>
    </row>
    <row r="173" spans="1:12" x14ac:dyDescent="0.2">
      <c r="A173" s="4" t="s">
        <v>1026</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1748</v>
      </c>
      <c r="J173" s="12" t="s">
        <v>1748</v>
      </c>
      <c r="K173" s="45" t="s">
        <v>739</v>
      </c>
      <c r="L173" s="9" t="str">
        <f t="shared" si="57"/>
        <v>N/A</v>
      </c>
    </row>
    <row r="174" spans="1:12" ht="25.5" x14ac:dyDescent="0.2">
      <c r="A174" s="4" t="s">
        <v>1027</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1748</v>
      </c>
      <c r="J174" s="12" t="s">
        <v>1748</v>
      </c>
      <c r="K174" s="45" t="s">
        <v>739</v>
      </c>
      <c r="L174" s="9" t="str">
        <f t="shared" si="57"/>
        <v>N/A</v>
      </c>
    </row>
    <row r="175" spans="1:12" ht="25.5" x14ac:dyDescent="0.2">
      <c r="A175" s="4" t="s">
        <v>1028</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1748</v>
      </c>
      <c r="J175" s="12" t="s">
        <v>1748</v>
      </c>
      <c r="K175" s="45" t="s">
        <v>739</v>
      </c>
      <c r="L175" s="9" t="str">
        <f t="shared" si="57"/>
        <v>N/A</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1748</v>
      </c>
      <c r="J176" s="12" t="s">
        <v>1748</v>
      </c>
      <c r="K176" s="45" t="s">
        <v>739</v>
      </c>
      <c r="L176" s="9" t="str">
        <f t="shared" si="57"/>
        <v>N/A</v>
      </c>
    </row>
    <row r="177" spans="1:12" x14ac:dyDescent="0.2">
      <c r="A177" s="6" t="s">
        <v>1030</v>
      </c>
      <c r="B177" s="35" t="s">
        <v>213</v>
      </c>
      <c r="C177" s="36">
        <v>0</v>
      </c>
      <c r="D177" s="44" t="str">
        <f t="shared" si="54"/>
        <v>N/A</v>
      </c>
      <c r="E177" s="36">
        <v>0</v>
      </c>
      <c r="F177" s="44" t="str">
        <f t="shared" si="55"/>
        <v>N/A</v>
      </c>
      <c r="G177" s="36">
        <v>0</v>
      </c>
      <c r="H177" s="44" t="str">
        <f t="shared" si="56"/>
        <v>N/A</v>
      </c>
      <c r="I177" s="12" t="s">
        <v>1748</v>
      </c>
      <c r="J177" s="12" t="s">
        <v>1748</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1748</v>
      </c>
      <c r="J178" s="12" t="s">
        <v>1748</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1748</v>
      </c>
      <c r="J179" s="12" t="s">
        <v>1748</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1748</v>
      </c>
      <c r="J180" s="12" t="s">
        <v>1748</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1748</v>
      </c>
      <c r="J181" s="12" t="s">
        <v>1748</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1748</v>
      </c>
      <c r="J182" s="12" t="s">
        <v>1748</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1748</v>
      </c>
      <c r="J183" s="57" t="s">
        <v>1748</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1748</v>
      </c>
      <c r="J184" s="12" t="s">
        <v>1748</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1748</v>
      </c>
      <c r="J185" s="12" t="s">
        <v>1748</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1748</v>
      </c>
      <c r="J186" s="12" t="s">
        <v>1748</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1748</v>
      </c>
      <c r="J187" s="12" t="s">
        <v>1748</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1748</v>
      </c>
      <c r="J188" s="12" t="s">
        <v>1748</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1748</v>
      </c>
      <c r="J189" s="57" t="s">
        <v>1748</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1748</v>
      </c>
      <c r="J190" s="12" t="s">
        <v>1748</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1748</v>
      </c>
      <c r="J191" s="12" t="s">
        <v>1748</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1748</v>
      </c>
      <c r="J192" s="12" t="s">
        <v>1748</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1748</v>
      </c>
      <c r="J193" s="12" t="s">
        <v>1748</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1748</v>
      </c>
      <c r="J194" s="12" t="s">
        <v>1748</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1748</v>
      </c>
      <c r="J195" s="57" t="s">
        <v>1748</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1748</v>
      </c>
      <c r="J196" s="12" t="s">
        <v>1748</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1748</v>
      </c>
      <c r="J197" s="12" t="s">
        <v>1748</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1748</v>
      </c>
      <c r="J198" s="12" t="s">
        <v>1748</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1748</v>
      </c>
      <c r="J199" s="12" t="s">
        <v>1748</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1748</v>
      </c>
      <c r="J200" s="12" t="s">
        <v>1748</v>
      </c>
      <c r="K200" s="45" t="s">
        <v>739</v>
      </c>
      <c r="L200" s="9" t="str">
        <f t="shared" si="57"/>
        <v>N/A</v>
      </c>
    </row>
    <row r="201" spans="1:12" x14ac:dyDescent="0.2">
      <c r="A201" s="6" t="s">
        <v>1054</v>
      </c>
      <c r="B201" s="48" t="s">
        <v>213</v>
      </c>
      <c r="C201" s="1">
        <v>0</v>
      </c>
      <c r="D201" s="11" t="str">
        <f t="shared" si="54"/>
        <v>N/A</v>
      </c>
      <c r="E201" s="1">
        <v>0</v>
      </c>
      <c r="F201" s="11" t="str">
        <f t="shared" si="55"/>
        <v>N/A</v>
      </c>
      <c r="G201" s="1">
        <v>0</v>
      </c>
      <c r="H201" s="11" t="str">
        <f t="shared" si="56"/>
        <v>N/A</v>
      </c>
      <c r="I201" s="57" t="s">
        <v>1748</v>
      </c>
      <c r="J201" s="57" t="s">
        <v>1748</v>
      </c>
      <c r="K201" s="48" t="s">
        <v>739</v>
      </c>
      <c r="L201" s="11" t="str">
        <f t="shared" si="57"/>
        <v>N/A</v>
      </c>
    </row>
    <row r="202" spans="1:12" x14ac:dyDescent="0.2">
      <c r="A202" s="4" t="s">
        <v>1055</v>
      </c>
      <c r="B202" s="35" t="s">
        <v>213</v>
      </c>
      <c r="C202" s="36">
        <v>0</v>
      </c>
      <c r="D202" s="44" t="str">
        <f t="shared" si="54"/>
        <v>N/A</v>
      </c>
      <c r="E202" s="36">
        <v>0</v>
      </c>
      <c r="F202" s="44" t="str">
        <f t="shared" si="55"/>
        <v>N/A</v>
      </c>
      <c r="G202" s="36">
        <v>0</v>
      </c>
      <c r="H202" s="44" t="str">
        <f t="shared" si="56"/>
        <v>N/A</v>
      </c>
      <c r="I202" s="12" t="s">
        <v>1748</v>
      </c>
      <c r="J202" s="12" t="s">
        <v>1748</v>
      </c>
      <c r="K202" s="45" t="s">
        <v>739</v>
      </c>
      <c r="L202" s="9" t="str">
        <f t="shared" si="57"/>
        <v>N/A</v>
      </c>
    </row>
    <row r="203" spans="1:12" x14ac:dyDescent="0.2">
      <c r="A203" s="4" t="s">
        <v>1056</v>
      </c>
      <c r="B203" s="35" t="s">
        <v>213</v>
      </c>
      <c r="C203" s="36">
        <v>0</v>
      </c>
      <c r="D203" s="44" t="str">
        <f t="shared" si="54"/>
        <v>N/A</v>
      </c>
      <c r="E203" s="36">
        <v>0</v>
      </c>
      <c r="F203" s="44" t="str">
        <f t="shared" si="55"/>
        <v>N/A</v>
      </c>
      <c r="G203" s="36">
        <v>0</v>
      </c>
      <c r="H203" s="44" t="str">
        <f t="shared" si="56"/>
        <v>N/A</v>
      </c>
      <c r="I203" s="12" t="s">
        <v>1748</v>
      </c>
      <c r="J203" s="12" t="s">
        <v>1748</v>
      </c>
      <c r="K203" s="45" t="s">
        <v>739</v>
      </c>
      <c r="L203" s="9" t="str">
        <f t="shared" si="57"/>
        <v>N/A</v>
      </c>
    </row>
    <row r="204" spans="1:12" ht="25.5" x14ac:dyDescent="0.2">
      <c r="A204" s="4" t="s">
        <v>1057</v>
      </c>
      <c r="B204" s="35" t="s">
        <v>213</v>
      </c>
      <c r="C204" s="36">
        <v>0</v>
      </c>
      <c r="D204" s="44" t="str">
        <f t="shared" si="54"/>
        <v>N/A</v>
      </c>
      <c r="E204" s="36">
        <v>0</v>
      </c>
      <c r="F204" s="44" t="str">
        <f t="shared" si="55"/>
        <v>N/A</v>
      </c>
      <c r="G204" s="36">
        <v>0</v>
      </c>
      <c r="H204" s="44" t="str">
        <f t="shared" si="56"/>
        <v>N/A</v>
      </c>
      <c r="I204" s="12" t="s">
        <v>1748</v>
      </c>
      <c r="J204" s="12" t="s">
        <v>1748</v>
      </c>
      <c r="K204" s="45" t="s">
        <v>739</v>
      </c>
      <c r="L204" s="9" t="str">
        <f t="shared" si="57"/>
        <v>N/A</v>
      </c>
    </row>
    <row r="205" spans="1:12" ht="25.5" x14ac:dyDescent="0.2">
      <c r="A205" s="4" t="s">
        <v>1058</v>
      </c>
      <c r="B205" s="35" t="s">
        <v>213</v>
      </c>
      <c r="C205" s="36">
        <v>0</v>
      </c>
      <c r="D205" s="44" t="str">
        <f t="shared" si="54"/>
        <v>N/A</v>
      </c>
      <c r="E205" s="36">
        <v>0</v>
      </c>
      <c r="F205" s="44" t="str">
        <f t="shared" si="55"/>
        <v>N/A</v>
      </c>
      <c r="G205" s="36">
        <v>0</v>
      </c>
      <c r="H205" s="44" t="str">
        <f t="shared" si="56"/>
        <v>N/A</v>
      </c>
      <c r="I205" s="12" t="s">
        <v>1748</v>
      </c>
      <c r="J205" s="12" t="s">
        <v>1748</v>
      </c>
      <c r="K205" s="45" t="s">
        <v>739</v>
      </c>
      <c r="L205" s="9" t="str">
        <f t="shared" si="57"/>
        <v>N/A</v>
      </c>
    </row>
    <row r="206" spans="1:12" ht="25.5" x14ac:dyDescent="0.2">
      <c r="A206" s="4" t="s">
        <v>1059</v>
      </c>
      <c r="B206" s="35" t="s">
        <v>213</v>
      </c>
      <c r="C206" s="36">
        <v>0</v>
      </c>
      <c r="D206" s="44" t="str">
        <f t="shared" si="54"/>
        <v>N/A</v>
      </c>
      <c r="E206" s="36">
        <v>0</v>
      </c>
      <c r="F206" s="44" t="str">
        <f t="shared" si="55"/>
        <v>N/A</v>
      </c>
      <c r="G206" s="36">
        <v>0</v>
      </c>
      <c r="H206" s="44" t="str">
        <f t="shared" si="56"/>
        <v>N/A</v>
      </c>
      <c r="I206" s="12" t="s">
        <v>1748</v>
      </c>
      <c r="J206" s="12" t="s">
        <v>1748</v>
      </c>
      <c r="K206" s="45" t="s">
        <v>739</v>
      </c>
      <c r="L206" s="9" t="str">
        <f t="shared" si="57"/>
        <v>N/A</v>
      </c>
    </row>
    <row r="207" spans="1:12" x14ac:dyDescent="0.2">
      <c r="A207" s="6" t="s">
        <v>1060</v>
      </c>
      <c r="B207" s="35" t="s">
        <v>213</v>
      </c>
      <c r="C207" s="36">
        <v>0</v>
      </c>
      <c r="D207" s="44" t="str">
        <f t="shared" si="54"/>
        <v>N/A</v>
      </c>
      <c r="E207" s="36">
        <v>0</v>
      </c>
      <c r="F207" s="44" t="str">
        <f t="shared" si="55"/>
        <v>N/A</v>
      </c>
      <c r="G207" s="36">
        <v>0</v>
      </c>
      <c r="H207" s="44" t="str">
        <f t="shared" si="56"/>
        <v>N/A</v>
      </c>
      <c r="I207" s="12" t="s">
        <v>1748</v>
      </c>
      <c r="J207" s="12" t="s">
        <v>1748</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1748</v>
      </c>
      <c r="J208" s="12" t="s">
        <v>1748</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1748</v>
      </c>
      <c r="J209" s="12" t="s">
        <v>1748</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1748</v>
      </c>
      <c r="J210" s="12" t="s">
        <v>1748</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1748</v>
      </c>
      <c r="J211" s="12" t="s">
        <v>1748</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1748</v>
      </c>
      <c r="J212" s="12" t="s">
        <v>1748</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1748</v>
      </c>
      <c r="J213" s="12" t="s">
        <v>1748</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1748</v>
      </c>
      <c r="J214" s="12" t="s">
        <v>1748</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1748</v>
      </c>
      <c r="J215" s="12" t="s">
        <v>1748</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1748</v>
      </c>
      <c r="J216" s="12" t="s">
        <v>1748</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1748</v>
      </c>
      <c r="J217" s="12" t="s">
        <v>1748</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1748</v>
      </c>
      <c r="J218" s="12" t="s">
        <v>1748</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1748</v>
      </c>
      <c r="J219" s="12" t="s">
        <v>1748</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1748</v>
      </c>
      <c r="J220" s="12" t="s">
        <v>1748</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1748</v>
      </c>
      <c r="J221" s="12" t="s">
        <v>1748</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1748</v>
      </c>
      <c r="J222" s="12" t="s">
        <v>1748</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1748</v>
      </c>
      <c r="J223" s="12" t="s">
        <v>1748</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1748</v>
      </c>
      <c r="J224" s="12" t="s">
        <v>1748</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1748</v>
      </c>
      <c r="J225" s="12" t="s">
        <v>1748</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1748</v>
      </c>
      <c r="J226" s="12" t="s">
        <v>1748</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1748</v>
      </c>
      <c r="J227" s="12" t="s">
        <v>1748</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1748</v>
      </c>
      <c r="J228" s="12" t="s">
        <v>1748</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1748</v>
      </c>
      <c r="J229" s="12" t="s">
        <v>1748</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1748</v>
      </c>
      <c r="J230" s="12" t="s">
        <v>1748</v>
      </c>
      <c r="K230" s="45" t="s">
        <v>739</v>
      </c>
      <c r="L230" s="9" t="str">
        <f t="shared" si="59"/>
        <v>N/A</v>
      </c>
    </row>
    <row r="231" spans="1:12" x14ac:dyDescent="0.2">
      <c r="A231" s="18" t="s">
        <v>1084</v>
      </c>
      <c r="B231" s="35" t="s">
        <v>289</v>
      </c>
      <c r="C231" s="8" t="s">
        <v>1748</v>
      </c>
      <c r="D231" s="44" t="str">
        <f>IF($B231="N/A","N/A",IF(C231&lt;15,"Yes","No"))</f>
        <v>No</v>
      </c>
      <c r="E231" s="8" t="s">
        <v>1748</v>
      </c>
      <c r="F231" s="44" t="str">
        <f>IF($B231="N/A","N/A",IF(E231&lt;15,"Yes","No"))</f>
        <v>No</v>
      </c>
      <c r="G231" s="8" t="s">
        <v>1748</v>
      </c>
      <c r="H231" s="44" t="str">
        <f>IF($B231="N/A","N/A",IF(G231&lt;15,"Yes","No"))</f>
        <v>No</v>
      </c>
      <c r="I231" s="12" t="s">
        <v>1748</v>
      </c>
      <c r="J231" s="12" t="s">
        <v>1748</v>
      </c>
      <c r="K231" s="45" t="s">
        <v>739</v>
      </c>
      <c r="L231" s="9" t="str">
        <f t="shared" si="59"/>
        <v>N/A</v>
      </c>
    </row>
    <row r="232" spans="1:12" x14ac:dyDescent="0.2">
      <c r="A232" s="18" t="s">
        <v>1085</v>
      </c>
      <c r="B232" s="35" t="s">
        <v>213</v>
      </c>
      <c r="C232" s="36">
        <v>0</v>
      </c>
      <c r="D232" s="44" t="str">
        <f t="shared" ref="D232" si="60">IF($B232="N/A","N/A",IF(C232&gt;10,"No",IF(C232&lt;-10,"No","Yes")))</f>
        <v>N/A</v>
      </c>
      <c r="E232" s="36">
        <v>0</v>
      </c>
      <c r="F232" s="44" t="str">
        <f t="shared" ref="F232" si="61">IF($B232="N/A","N/A",IF(E232&gt;10,"No",IF(E232&lt;-10,"No","Yes")))</f>
        <v>N/A</v>
      </c>
      <c r="G232" s="36">
        <v>0</v>
      </c>
      <c r="H232" s="44" t="str">
        <f t="shared" ref="H232" si="62">IF($B232="N/A","N/A",IF(G232&gt;10,"No",IF(G232&lt;-10,"No","Yes")))</f>
        <v>N/A</v>
      </c>
      <c r="I232" s="12" t="s">
        <v>1748</v>
      </c>
      <c r="J232" s="12" t="s">
        <v>1748</v>
      </c>
      <c r="K232" s="45" t="s">
        <v>739</v>
      </c>
      <c r="L232" s="9" t="str">
        <f t="shared" si="59"/>
        <v>N/A</v>
      </c>
    </row>
    <row r="233" spans="1:12" ht="25.5" x14ac:dyDescent="0.2">
      <c r="A233" s="18" t="s">
        <v>1086</v>
      </c>
      <c r="B233" s="35" t="s">
        <v>279</v>
      </c>
      <c r="C233" s="8" t="s">
        <v>1748</v>
      </c>
      <c r="D233" s="44" t="str">
        <f>IF($B233="N/A","N/A",IF(C233&lt;10,"Yes","No"))</f>
        <v>No</v>
      </c>
      <c r="E233" s="8" t="s">
        <v>1748</v>
      </c>
      <c r="F233" s="44" t="str">
        <f>IF($B233="N/A","N/A",IF(E233&lt;10,"Yes","No"))</f>
        <v>No</v>
      </c>
      <c r="G233" s="8" t="s">
        <v>1748</v>
      </c>
      <c r="H233" s="44" t="str">
        <f>IF($B233="N/A","N/A",IF(G233&lt;10,"Yes","No"))</f>
        <v>No</v>
      </c>
      <c r="I233" s="12" t="s">
        <v>1748</v>
      </c>
      <c r="J233" s="12" t="s">
        <v>1748</v>
      </c>
      <c r="K233" s="45" t="s">
        <v>739</v>
      </c>
      <c r="L233" s="9" t="str">
        <f t="shared" si="59"/>
        <v>N/A</v>
      </c>
    </row>
    <row r="234" spans="1:12" x14ac:dyDescent="0.2">
      <c r="A234" s="2" t="s">
        <v>72</v>
      </c>
      <c r="B234" s="35" t="s">
        <v>213</v>
      </c>
      <c r="C234" s="8" t="s">
        <v>1748</v>
      </c>
      <c r="D234" s="44" t="str">
        <f t="shared" si="54"/>
        <v>N/A</v>
      </c>
      <c r="E234" s="8" t="s">
        <v>1748</v>
      </c>
      <c r="F234" s="44" t="str">
        <f t="shared" si="55"/>
        <v>N/A</v>
      </c>
      <c r="G234" s="8" t="s">
        <v>1748</v>
      </c>
      <c r="H234" s="44" t="str">
        <f>IF($B234="N/A","N/A",IF(G234&gt;10,"No",IF(G234&lt;-10,"No","Yes")))</f>
        <v>N/A</v>
      </c>
      <c r="I234" s="12" t="s">
        <v>1748</v>
      </c>
      <c r="J234" s="12" t="s">
        <v>1748</v>
      </c>
      <c r="K234" s="45" t="s">
        <v>739</v>
      </c>
      <c r="L234" s="9" t="str">
        <f t="shared" si="59"/>
        <v>N/A</v>
      </c>
    </row>
    <row r="235" spans="1:12" ht="25.5" x14ac:dyDescent="0.2">
      <c r="A235" s="18" t="s">
        <v>1087</v>
      </c>
      <c r="B235" s="35" t="s">
        <v>289</v>
      </c>
      <c r="C235" s="9" t="s">
        <v>1748</v>
      </c>
      <c r="D235" s="44" t="str">
        <f>IF($B235="N/A","N/A",IF(C235&lt;15,"Yes","No"))</f>
        <v>No</v>
      </c>
      <c r="E235" s="9" t="s">
        <v>1748</v>
      </c>
      <c r="F235" s="44" t="str">
        <f>IF($B235="N/A","N/A",IF(E235&lt;15,"Yes","No"))</f>
        <v>No</v>
      </c>
      <c r="G235" s="9" t="s">
        <v>1748</v>
      </c>
      <c r="H235" s="44" t="str">
        <f>IF($B235="N/A","N/A",IF(G235&lt;15,"Yes","No"))</f>
        <v>No</v>
      </c>
      <c r="I235" s="12" t="s">
        <v>1748</v>
      </c>
      <c r="J235" s="12" t="s">
        <v>1748</v>
      </c>
      <c r="K235" s="45" t="s">
        <v>739</v>
      </c>
      <c r="L235" s="9" t="str">
        <f t="shared" si="59"/>
        <v>N/A</v>
      </c>
    </row>
    <row r="236" spans="1:12" ht="25.5" x14ac:dyDescent="0.2">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1748</v>
      </c>
      <c r="J236" s="12" t="s">
        <v>1748</v>
      </c>
      <c r="K236" s="45" t="s">
        <v>739</v>
      </c>
      <c r="L236" s="9" t="str">
        <f>IF(J236="Div by 0", "N/A", IF(K236="N/A","N/A", IF(J236&gt;VALUE(MID(K236,1,2)), "No", IF(J236&lt;-1*VALUE(MID(K236,1,2)), "No", "Yes"))))</f>
        <v>N/A</v>
      </c>
    </row>
    <row r="237" spans="1:12" x14ac:dyDescent="0.2">
      <c r="A237" s="18" t="s">
        <v>1088</v>
      </c>
      <c r="B237" s="35" t="s">
        <v>213</v>
      </c>
      <c r="C237" s="36">
        <v>0</v>
      </c>
      <c r="D237" s="44" t="str">
        <f t="shared" ref="D237:D242" si="63">IF($B237="N/A","N/A",IF(C237&gt;10,"No",IF(C237&lt;-10,"No","Yes")))</f>
        <v>N/A</v>
      </c>
      <c r="E237" s="36">
        <v>0</v>
      </c>
      <c r="F237" s="44" t="str">
        <f t="shared" ref="F237:F242" si="64">IF($B237="N/A","N/A",IF(E237&gt;10,"No",IF(E237&lt;-10,"No","Yes")))</f>
        <v>N/A</v>
      </c>
      <c r="G237" s="36">
        <v>0</v>
      </c>
      <c r="H237" s="44" t="str">
        <f>IF($B237="N/A","N/A",IF(G237&gt;10,"No",IF(G237&lt;-10,"No","Yes")))</f>
        <v>N/A</v>
      </c>
      <c r="I237" s="12" t="s">
        <v>1748</v>
      </c>
      <c r="J237" s="12" t="s">
        <v>1748</v>
      </c>
      <c r="K237" s="45" t="s">
        <v>739</v>
      </c>
      <c r="L237" s="9" t="str">
        <f>IF(J237="Div by 0", "N/A", IF(OR(J237="N/A",K237="N/A"),"N/A", IF(J237&gt;VALUE(MID(K237,1,2)), "No", IF(J237&lt;-1*VALUE(MID(K237,1,2)), "No", "Yes"))))</f>
        <v>N/A</v>
      </c>
    </row>
    <row r="238" spans="1:12" ht="25.5" x14ac:dyDescent="0.2">
      <c r="A238" s="18" t="s">
        <v>1089</v>
      </c>
      <c r="B238" s="35" t="s">
        <v>213</v>
      </c>
      <c r="C238" s="8" t="s">
        <v>213</v>
      </c>
      <c r="D238" s="44" t="str">
        <f t="shared" si="63"/>
        <v>N/A</v>
      </c>
      <c r="E238" s="8" t="s">
        <v>1748</v>
      </c>
      <c r="F238" s="44" t="str">
        <f t="shared" si="64"/>
        <v>N/A</v>
      </c>
      <c r="G238" s="8" t="s">
        <v>1748</v>
      </c>
      <c r="H238" s="44" t="str">
        <f t="shared" ref="H238:H242" si="65">IF($B238="N/A","N/A",IF(G238&gt;10,"No",IF(G238&lt;-10,"No","Yes")))</f>
        <v>N/A</v>
      </c>
      <c r="I238" s="12" t="s">
        <v>213</v>
      </c>
      <c r="J238" s="12" t="s">
        <v>1748</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1748</v>
      </c>
      <c r="K239" s="45" t="s">
        <v>213</v>
      </c>
      <c r="L239" s="9" t="str">
        <f t="shared" si="66"/>
        <v>N/A</v>
      </c>
    </row>
    <row r="240" spans="1:12" ht="25.5" x14ac:dyDescent="0.2">
      <c r="A240" s="18" t="s">
        <v>1091</v>
      </c>
      <c r="B240" s="35" t="s">
        <v>213</v>
      </c>
      <c r="C240" s="8" t="s">
        <v>213</v>
      </c>
      <c r="D240" s="44" t="str">
        <f t="shared" si="63"/>
        <v>N/A</v>
      </c>
      <c r="E240" s="8" t="s">
        <v>1748</v>
      </c>
      <c r="F240" s="44" t="str">
        <f t="shared" si="64"/>
        <v>N/A</v>
      </c>
      <c r="G240" s="8" t="s">
        <v>1748</v>
      </c>
      <c r="H240" s="44" t="str">
        <f t="shared" si="65"/>
        <v>N/A</v>
      </c>
      <c r="I240" s="12" t="s">
        <v>213</v>
      </c>
      <c r="J240" s="12" t="s">
        <v>1748</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1748</v>
      </c>
      <c r="K241" s="45" t="s">
        <v>213</v>
      </c>
      <c r="L241" s="9" t="str">
        <f t="shared" si="66"/>
        <v>N/A</v>
      </c>
    </row>
    <row r="242" spans="1:12" ht="25.5" x14ac:dyDescent="0.2">
      <c r="A242" s="18" t="s">
        <v>1093</v>
      </c>
      <c r="B242" s="35" t="s">
        <v>213</v>
      </c>
      <c r="C242" s="8" t="s">
        <v>213</v>
      </c>
      <c r="D242" s="44" t="str">
        <f t="shared" si="63"/>
        <v>N/A</v>
      </c>
      <c r="E242" s="8" t="s">
        <v>1748</v>
      </c>
      <c r="F242" s="44" t="str">
        <f t="shared" si="64"/>
        <v>N/A</v>
      </c>
      <c r="G242" s="8" t="s">
        <v>1748</v>
      </c>
      <c r="H242" s="44" t="str">
        <f t="shared" si="65"/>
        <v>N/A</v>
      </c>
      <c r="I242" s="12" t="s">
        <v>213</v>
      </c>
      <c r="J242" s="12" t="s">
        <v>1748</v>
      </c>
      <c r="K242" s="45" t="s">
        <v>213</v>
      </c>
      <c r="L242" s="9" t="str">
        <f t="shared" si="66"/>
        <v>N/A</v>
      </c>
    </row>
    <row r="243" spans="1:12" x14ac:dyDescent="0.2">
      <c r="A243" s="6" t="s">
        <v>1094</v>
      </c>
      <c r="B243" s="35" t="s">
        <v>213</v>
      </c>
      <c r="C243" s="36">
        <v>1452922</v>
      </c>
      <c r="D243" s="44" t="str">
        <f>IF($B243="N/A","N/A",IF(C243&gt;10,"No",IF(C243&lt;-10,"No","Yes")))</f>
        <v>N/A</v>
      </c>
      <c r="E243" s="36">
        <v>1684194</v>
      </c>
      <c r="F243" s="44" t="str">
        <f>IF($B243="N/A","N/A",IF(E243&gt;10,"No",IF(E243&lt;-10,"No","Yes")))</f>
        <v>N/A</v>
      </c>
      <c r="G243" s="36">
        <v>1719414</v>
      </c>
      <c r="H243" s="44" t="str">
        <f>IF($B243="N/A","N/A",IF(G243&gt;10,"No",IF(G243&lt;-10,"No","Yes")))</f>
        <v>N/A</v>
      </c>
      <c r="I243" s="12">
        <v>15.92</v>
      </c>
      <c r="J243" s="12">
        <v>2.0910000000000002</v>
      </c>
      <c r="K243" s="45" t="s">
        <v>739</v>
      </c>
      <c r="L243" s="9" t="str">
        <f t="shared" ref="L243:L276" si="67">IF(J243="Div by 0", "N/A", IF(K243="N/A","N/A", IF(J243&gt;VALUE(MID(K243,1,2)), "No", IF(J243&lt;-1*VALUE(MID(K243,1,2)), "No", "Yes"))))</f>
        <v>Yes</v>
      </c>
    </row>
    <row r="244" spans="1:12" x14ac:dyDescent="0.2">
      <c r="A244" s="2" t="s">
        <v>1095</v>
      </c>
      <c r="B244" s="35" t="s">
        <v>213</v>
      </c>
      <c r="C244" s="8">
        <v>100</v>
      </c>
      <c r="D244" s="44" t="str">
        <f>IF($B244="N/A","N/A",IF(C244&gt;10,"No",IF(C244&lt;-10,"No","Yes")))</f>
        <v>N/A</v>
      </c>
      <c r="E244" s="8">
        <v>99.992389732999996</v>
      </c>
      <c r="F244" s="44" t="str">
        <f>IF($B244="N/A","N/A",IF(E244&gt;10,"No",IF(E244&lt;-10,"No","Yes")))</f>
        <v>N/A</v>
      </c>
      <c r="G244" s="8">
        <v>100</v>
      </c>
      <c r="H244" s="44" t="str">
        <f>IF($B244="N/A","N/A",IF(G244&gt;10,"No",IF(G244&lt;-10,"No","Yes")))</f>
        <v>N/A</v>
      </c>
      <c r="I244" s="12">
        <v>-8.0000000000000002E-3</v>
      </c>
      <c r="J244" s="12">
        <v>7.6E-3</v>
      </c>
      <c r="K244" s="45" t="s">
        <v>739</v>
      </c>
      <c r="L244" s="9" t="str">
        <f t="shared" si="67"/>
        <v>Yes</v>
      </c>
    </row>
    <row r="245" spans="1:12" x14ac:dyDescent="0.2">
      <c r="A245" s="2" t="s">
        <v>1096</v>
      </c>
      <c r="B245" s="35" t="s">
        <v>213</v>
      </c>
      <c r="C245" s="8">
        <v>100</v>
      </c>
      <c r="D245" s="44" t="str">
        <f>IF($B245="N/A","N/A",IF(C245&gt;10,"No",IF(C245&lt;-10,"No","Yes")))</f>
        <v>N/A</v>
      </c>
      <c r="E245" s="8">
        <v>99.981048751000003</v>
      </c>
      <c r="F245" s="44" t="str">
        <f>IF($B245="N/A","N/A",IF(E245&gt;10,"No",IF(E245&lt;-10,"No","Yes")))</f>
        <v>N/A</v>
      </c>
      <c r="G245" s="8">
        <v>100</v>
      </c>
      <c r="H245" s="44" t="str">
        <f>IF($B245="N/A","N/A",IF(G245&gt;10,"No",IF(G245&lt;-10,"No","Yes")))</f>
        <v>N/A</v>
      </c>
      <c r="I245" s="12">
        <v>-1.9E-2</v>
      </c>
      <c r="J245" s="12">
        <v>1.9E-2</v>
      </c>
      <c r="K245" s="45" t="s">
        <v>739</v>
      </c>
      <c r="L245" s="9" t="str">
        <f t="shared" si="67"/>
        <v>Yes</v>
      </c>
    </row>
    <row r="246" spans="1:12" x14ac:dyDescent="0.2">
      <c r="A246" s="2" t="s">
        <v>1097</v>
      </c>
      <c r="B246" s="35" t="s">
        <v>213</v>
      </c>
      <c r="C246" s="8">
        <v>99.999845624000002</v>
      </c>
      <c r="D246" s="44" t="str">
        <f t="shared" ref="D246:D274" si="68">IF($B246="N/A","N/A",IF(C246&gt;10,"No",IF(C246&lt;-10,"No","Yes")))</f>
        <v>N/A</v>
      </c>
      <c r="E246" s="8">
        <v>99.998813204000001</v>
      </c>
      <c r="F246" s="44" t="str">
        <f t="shared" ref="F246:F274" si="69">IF($B246="N/A","N/A",IF(E246&gt;10,"No",IF(E246&lt;-10,"No","Yes")))</f>
        <v>N/A</v>
      </c>
      <c r="G246" s="8">
        <v>100</v>
      </c>
      <c r="H246" s="44" t="str">
        <f t="shared" ref="H246:H274" si="70">IF($B246="N/A","N/A",IF(G246&gt;10,"No",IF(G246&lt;-10,"No","Yes")))</f>
        <v>N/A</v>
      </c>
      <c r="I246" s="12">
        <v>-1E-3</v>
      </c>
      <c r="J246" s="12">
        <v>1.1999999999999999E-3</v>
      </c>
      <c r="K246" s="45" t="s">
        <v>739</v>
      </c>
      <c r="L246" s="9" t="str">
        <f t="shared" si="67"/>
        <v>Yes</v>
      </c>
    </row>
    <row r="247" spans="1:12" x14ac:dyDescent="0.2">
      <c r="A247" s="2" t="s">
        <v>1098</v>
      </c>
      <c r="B247" s="35" t="s">
        <v>213</v>
      </c>
      <c r="C247" s="8">
        <v>100</v>
      </c>
      <c r="D247" s="44" t="str">
        <f t="shared" si="68"/>
        <v>N/A</v>
      </c>
      <c r="E247" s="8">
        <v>99.999242185</v>
      </c>
      <c r="F247" s="44" t="str">
        <f t="shared" si="69"/>
        <v>N/A</v>
      </c>
      <c r="G247" s="8">
        <v>100</v>
      </c>
      <c r="H247" s="44" t="str">
        <f t="shared" si="70"/>
        <v>N/A</v>
      </c>
      <c r="I247" s="12">
        <v>-1E-3</v>
      </c>
      <c r="J247" s="12">
        <v>8.0000000000000004E-4</v>
      </c>
      <c r="K247" s="45" t="s">
        <v>739</v>
      </c>
      <c r="L247" s="9" t="str">
        <f t="shared" si="67"/>
        <v>Yes</v>
      </c>
    </row>
    <row r="248" spans="1:12" x14ac:dyDescent="0.2">
      <c r="A248" s="2" t="s">
        <v>1099</v>
      </c>
      <c r="B248" s="35" t="s">
        <v>213</v>
      </c>
      <c r="C248" s="8">
        <v>76.239467775999998</v>
      </c>
      <c r="D248" s="44" t="str">
        <f t="shared" si="68"/>
        <v>N/A</v>
      </c>
      <c r="E248" s="8">
        <v>82.741952530000006</v>
      </c>
      <c r="F248" s="44" t="str">
        <f t="shared" si="69"/>
        <v>N/A</v>
      </c>
      <c r="G248" s="8">
        <v>82.210741566999999</v>
      </c>
      <c r="H248" s="44" t="str">
        <f t="shared" si="70"/>
        <v>N/A</v>
      </c>
      <c r="I248" s="12">
        <v>8.5289999999999999</v>
      </c>
      <c r="J248" s="12">
        <v>-0.64200000000000002</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1748</v>
      </c>
      <c r="J249" s="12" t="s">
        <v>1748</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1748</v>
      </c>
      <c r="J250" s="12" t="s">
        <v>1748</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1748</v>
      </c>
      <c r="J251" s="12" t="s">
        <v>1748</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1748</v>
      </c>
      <c r="J252" s="12" t="s">
        <v>1748</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1748</v>
      </c>
      <c r="J253" s="12" t="s">
        <v>1748</v>
      </c>
      <c r="K253" s="45" t="s">
        <v>739</v>
      </c>
      <c r="L253" s="9" t="str">
        <f t="shared" si="67"/>
        <v>N/A</v>
      </c>
    </row>
    <row r="254" spans="1:12" x14ac:dyDescent="0.2">
      <c r="A254" s="2" t="s">
        <v>1105</v>
      </c>
      <c r="B254" s="35" t="s">
        <v>213</v>
      </c>
      <c r="C254" s="8" t="s">
        <v>1748</v>
      </c>
      <c r="D254" s="44" t="str">
        <f t="shared" si="68"/>
        <v>N/A</v>
      </c>
      <c r="E254" s="8" t="s">
        <v>1748</v>
      </c>
      <c r="F254" s="44" t="str">
        <f t="shared" si="69"/>
        <v>N/A</v>
      </c>
      <c r="G254" s="8" t="s">
        <v>1748</v>
      </c>
      <c r="H254" s="44" t="str">
        <f t="shared" si="70"/>
        <v>N/A</v>
      </c>
      <c r="I254" s="12" t="s">
        <v>1748</v>
      </c>
      <c r="J254" s="12" t="s">
        <v>1748</v>
      </c>
      <c r="K254" s="45" t="s">
        <v>739</v>
      </c>
      <c r="L254" s="9" t="str">
        <f t="shared" si="67"/>
        <v>N/A</v>
      </c>
    </row>
    <row r="255" spans="1:12" x14ac:dyDescent="0.2">
      <c r="A255" s="2" t="s">
        <v>1106</v>
      </c>
      <c r="B255" s="35" t="s">
        <v>213</v>
      </c>
      <c r="C255" s="8" t="s">
        <v>1748</v>
      </c>
      <c r="D255" s="44" t="str">
        <f t="shared" si="68"/>
        <v>N/A</v>
      </c>
      <c r="E255" s="8" t="s">
        <v>1748</v>
      </c>
      <c r="F255" s="44" t="str">
        <f t="shared" si="69"/>
        <v>N/A</v>
      </c>
      <c r="G255" s="8" t="s">
        <v>1748</v>
      </c>
      <c r="H255" s="44" t="str">
        <f t="shared" si="70"/>
        <v>N/A</v>
      </c>
      <c r="I255" s="12" t="s">
        <v>1748</v>
      </c>
      <c r="J255" s="12" t="s">
        <v>1748</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1748</v>
      </c>
      <c r="J256" s="12" t="s">
        <v>1748</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1748</v>
      </c>
      <c r="J257" s="12" t="s">
        <v>1748</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1748</v>
      </c>
      <c r="J258" s="12" t="s">
        <v>1748</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1748</v>
      </c>
      <c r="J259" s="12" t="s">
        <v>1748</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1748</v>
      </c>
      <c r="J260" s="12" t="s">
        <v>1748</v>
      </c>
      <c r="K260" s="45" t="s">
        <v>739</v>
      </c>
      <c r="L260" s="9" t="str">
        <f t="shared" si="67"/>
        <v>N/A</v>
      </c>
    </row>
    <row r="261" spans="1:12" x14ac:dyDescent="0.2">
      <c r="A261" s="2" t="s">
        <v>1112</v>
      </c>
      <c r="B261" s="35" t="s">
        <v>213</v>
      </c>
      <c r="C261" s="8" t="s">
        <v>1748</v>
      </c>
      <c r="D261" s="44" t="str">
        <f t="shared" si="68"/>
        <v>N/A</v>
      </c>
      <c r="E261" s="8" t="s">
        <v>1748</v>
      </c>
      <c r="F261" s="44" t="str">
        <f t="shared" si="69"/>
        <v>N/A</v>
      </c>
      <c r="G261" s="8" t="s">
        <v>1748</v>
      </c>
      <c r="H261" s="44" t="str">
        <f t="shared" si="70"/>
        <v>N/A</v>
      </c>
      <c r="I261" s="12" t="s">
        <v>1748</v>
      </c>
      <c r="J261" s="12" t="s">
        <v>1748</v>
      </c>
      <c r="K261" s="45" t="s">
        <v>739</v>
      </c>
      <c r="L261" s="9" t="str">
        <f t="shared" si="67"/>
        <v>N/A</v>
      </c>
    </row>
    <row r="262" spans="1:12" x14ac:dyDescent="0.2">
      <c r="A262" s="2" t="s">
        <v>1113</v>
      </c>
      <c r="B262" s="35" t="s">
        <v>213</v>
      </c>
      <c r="C262" s="8" t="s">
        <v>1748</v>
      </c>
      <c r="D262" s="44" t="str">
        <f t="shared" si="68"/>
        <v>N/A</v>
      </c>
      <c r="E262" s="8" t="s">
        <v>1748</v>
      </c>
      <c r="F262" s="44" t="str">
        <f t="shared" si="69"/>
        <v>N/A</v>
      </c>
      <c r="G262" s="8" t="s">
        <v>1748</v>
      </c>
      <c r="H262" s="44" t="str">
        <f t="shared" si="70"/>
        <v>N/A</v>
      </c>
      <c r="I262" s="12" t="s">
        <v>1748</v>
      </c>
      <c r="J262" s="12" t="s">
        <v>1748</v>
      </c>
      <c r="K262" s="45" t="s">
        <v>739</v>
      </c>
      <c r="L262" s="9" t="str">
        <f>IF(J262="Div by 0", "N/A", IF(OR(J262="N/A",K262="N/A"),"N/A", IF(J262&gt;VALUE(MID(K262,1,2)), "No", IF(J262&lt;-1*VALUE(MID(K262,1,2)), "No", "Yes"))))</f>
        <v>N/A</v>
      </c>
    </row>
    <row r="263" spans="1:12" x14ac:dyDescent="0.2">
      <c r="A263" s="2" t="s">
        <v>1114</v>
      </c>
      <c r="B263" s="35" t="s">
        <v>213</v>
      </c>
      <c r="C263" s="36">
        <v>261460</v>
      </c>
      <c r="D263" s="44" t="str">
        <f t="shared" si="68"/>
        <v>N/A</v>
      </c>
      <c r="E263" s="36">
        <v>273947</v>
      </c>
      <c r="F263" s="44" t="str">
        <f t="shared" si="69"/>
        <v>N/A</v>
      </c>
      <c r="G263" s="36">
        <v>170943</v>
      </c>
      <c r="H263" s="44" t="str">
        <f t="shared" si="70"/>
        <v>N/A</v>
      </c>
      <c r="I263" s="12">
        <v>4.7759999999999998</v>
      </c>
      <c r="J263" s="12">
        <v>-37.6</v>
      </c>
      <c r="K263" s="45" t="s">
        <v>739</v>
      </c>
      <c r="L263" s="9" t="str">
        <f t="shared" si="67"/>
        <v>No</v>
      </c>
    </row>
    <row r="264" spans="1:12" x14ac:dyDescent="0.2">
      <c r="A264" s="6" t="s">
        <v>1115</v>
      </c>
      <c r="B264" s="35" t="s">
        <v>213</v>
      </c>
      <c r="C264" s="36">
        <v>0</v>
      </c>
      <c r="D264" s="44" t="str">
        <f t="shared" si="68"/>
        <v>N/A</v>
      </c>
      <c r="E264" s="36">
        <v>0</v>
      </c>
      <c r="F264" s="44" t="str">
        <f t="shared" si="69"/>
        <v>N/A</v>
      </c>
      <c r="G264" s="36">
        <v>0</v>
      </c>
      <c r="H264" s="44" t="str">
        <f t="shared" si="70"/>
        <v>N/A</v>
      </c>
      <c r="I264" s="12" t="s">
        <v>1748</v>
      </c>
      <c r="J264" s="12" t="s">
        <v>1748</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1748</v>
      </c>
      <c r="J265" s="12" t="s">
        <v>1748</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1748</v>
      </c>
      <c r="J266" s="12" t="s">
        <v>1748</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1748</v>
      </c>
      <c r="J267" s="12" t="s">
        <v>1748</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1748</v>
      </c>
      <c r="J268" s="12" t="s">
        <v>1748</v>
      </c>
      <c r="K268" s="45" t="s">
        <v>739</v>
      </c>
      <c r="L268" s="9" t="str">
        <f t="shared" si="67"/>
        <v>N/A</v>
      </c>
    </row>
    <row r="269" spans="1:12" x14ac:dyDescent="0.2">
      <c r="A269" s="2" t="s">
        <v>1120</v>
      </c>
      <c r="B269" s="35" t="s">
        <v>213</v>
      </c>
      <c r="C269" s="8" t="s">
        <v>1748</v>
      </c>
      <c r="D269" s="44" t="str">
        <f t="shared" si="68"/>
        <v>N/A</v>
      </c>
      <c r="E269" s="8" t="s">
        <v>1748</v>
      </c>
      <c r="F269" s="44" t="str">
        <f t="shared" si="69"/>
        <v>N/A</v>
      </c>
      <c r="G269" s="8" t="s">
        <v>1748</v>
      </c>
      <c r="H269" s="44" t="str">
        <f t="shared" si="70"/>
        <v>N/A</v>
      </c>
      <c r="I269" s="12" t="s">
        <v>1748</v>
      </c>
      <c r="J269" s="12" t="s">
        <v>1748</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1748</v>
      </c>
      <c r="J270" s="12" t="s">
        <v>1748</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1748</v>
      </c>
      <c r="J271" s="12" t="s">
        <v>1748</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1748</v>
      </c>
      <c r="J272" s="12" t="s">
        <v>1748</v>
      </c>
      <c r="K272" s="45" t="s">
        <v>739</v>
      </c>
      <c r="L272" s="9" t="str">
        <f t="shared" si="67"/>
        <v>N/A</v>
      </c>
    </row>
    <row r="273" spans="1:12" x14ac:dyDescent="0.2">
      <c r="A273" s="2" t="s">
        <v>1124</v>
      </c>
      <c r="B273" s="35" t="s">
        <v>213</v>
      </c>
      <c r="C273" s="36">
        <v>6357</v>
      </c>
      <c r="D273" s="44" t="str">
        <f t="shared" si="68"/>
        <v>N/A</v>
      </c>
      <c r="E273" s="36">
        <v>7240</v>
      </c>
      <c r="F273" s="44" t="str">
        <f t="shared" si="69"/>
        <v>N/A</v>
      </c>
      <c r="G273" s="36">
        <v>9430</v>
      </c>
      <c r="H273" s="44" t="str">
        <f t="shared" si="70"/>
        <v>N/A</v>
      </c>
      <c r="I273" s="12">
        <v>13.89</v>
      </c>
      <c r="J273" s="12">
        <v>30.25</v>
      </c>
      <c r="K273" s="45" t="s">
        <v>739</v>
      </c>
      <c r="L273" s="9" t="str">
        <f t="shared" si="67"/>
        <v>No</v>
      </c>
    </row>
    <row r="274" spans="1:12" x14ac:dyDescent="0.2">
      <c r="A274" s="79" t="s">
        <v>153</v>
      </c>
      <c r="B274" s="35" t="s">
        <v>213</v>
      </c>
      <c r="C274" s="36">
        <v>1</v>
      </c>
      <c r="D274" s="44" t="str">
        <f t="shared" si="68"/>
        <v>N/A</v>
      </c>
      <c r="E274" s="36">
        <v>1</v>
      </c>
      <c r="F274" s="44" t="str">
        <f t="shared" si="69"/>
        <v>N/A</v>
      </c>
      <c r="G274" s="36">
        <v>1</v>
      </c>
      <c r="H274" s="44" t="str">
        <f t="shared" si="70"/>
        <v>N/A</v>
      </c>
      <c r="I274" s="12">
        <v>0</v>
      </c>
      <c r="J274" s="12">
        <v>0</v>
      </c>
      <c r="K274" s="45" t="s">
        <v>739</v>
      </c>
      <c r="L274" s="9" t="str">
        <f t="shared" si="67"/>
        <v>Yes</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1748</v>
      </c>
      <c r="J275" s="12" t="s">
        <v>1748</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1748</v>
      </c>
      <c r="J276" s="12" t="s">
        <v>1748</v>
      </c>
      <c r="K276" s="45" t="s">
        <v>739</v>
      </c>
      <c r="L276" s="9" t="str">
        <f t="shared" si="67"/>
        <v>N/A</v>
      </c>
    </row>
    <row r="277" spans="1:12" x14ac:dyDescent="0.2">
      <c r="A277" s="18" t="s">
        <v>693</v>
      </c>
      <c r="B277" s="1" t="s">
        <v>213</v>
      </c>
      <c r="C277" s="1">
        <v>1338191</v>
      </c>
      <c r="D277" s="11" t="str">
        <f t="shared" ref="D277:D284" si="74">IF($B277="N/A","N/A",IF(C277&gt;10,"No",IF(C277&lt;-10,"No","Yes")))</f>
        <v>N/A</v>
      </c>
      <c r="E277" s="1">
        <v>1565409</v>
      </c>
      <c r="F277" s="11" t="str">
        <f t="shared" ref="F277:F278" si="75">IF($B277="N/A","N/A",IF(E277&gt;10,"No",IF(E277&lt;-10,"No","Yes")))</f>
        <v>N/A</v>
      </c>
      <c r="G277" s="1">
        <v>1578126</v>
      </c>
      <c r="H277" s="11" t="str">
        <f t="shared" ref="H277:H278" si="76">IF($B277="N/A","N/A",IF(G277&gt;10,"No",IF(G277&lt;-10,"No","Yes")))</f>
        <v>N/A</v>
      </c>
      <c r="I277" s="12">
        <v>16.98</v>
      </c>
      <c r="J277" s="12">
        <v>0.81240000000000001</v>
      </c>
      <c r="K277" s="1" t="s">
        <v>213</v>
      </c>
      <c r="L277" s="9" t="str">
        <f t="shared" ref="L277:L278" si="77">IF(J277="Div by 0", "N/A", IF(K277="N/A","N/A", IF(J277&gt;VALUE(MID(K277,1,2)), "No", IF(J277&lt;-1*VALUE(MID(K277,1,2)), "No", "Yes"))))</f>
        <v>N/A</v>
      </c>
    </row>
    <row r="278" spans="1:12" x14ac:dyDescent="0.2">
      <c r="A278" s="18" t="s">
        <v>694</v>
      </c>
      <c r="B278" s="1" t="s">
        <v>213</v>
      </c>
      <c r="C278" s="1">
        <v>1148379.75</v>
      </c>
      <c r="D278" s="11" t="str">
        <f t="shared" si="74"/>
        <v>N/A</v>
      </c>
      <c r="E278" s="1">
        <v>1084166</v>
      </c>
      <c r="F278" s="11" t="str">
        <f t="shared" si="75"/>
        <v>N/A</v>
      </c>
      <c r="G278" s="1">
        <v>1239912.5833000001</v>
      </c>
      <c r="H278" s="11" t="str">
        <f t="shared" si="76"/>
        <v>N/A</v>
      </c>
      <c r="I278" s="12">
        <v>-5.59</v>
      </c>
      <c r="J278" s="12">
        <v>14.37</v>
      </c>
      <c r="K278" s="1" t="s">
        <v>213</v>
      </c>
      <c r="L278" s="9" t="str">
        <f t="shared" si="77"/>
        <v>N/A</v>
      </c>
    </row>
    <row r="279" spans="1:12" x14ac:dyDescent="0.2">
      <c r="A279" s="18" t="s">
        <v>695</v>
      </c>
      <c r="B279" s="1" t="s">
        <v>213</v>
      </c>
      <c r="C279" s="1">
        <v>82460</v>
      </c>
      <c r="D279" s="11" t="str">
        <f t="shared" si="74"/>
        <v>N/A</v>
      </c>
      <c r="E279" s="1">
        <v>78123</v>
      </c>
      <c r="F279" s="11" t="str">
        <f t="shared" ref="F279:F284" si="78">IF($B279="N/A","N/A",IF(E279&gt;10,"No",IF(E279&lt;-10,"No","Yes")))</f>
        <v>N/A</v>
      </c>
      <c r="G279" s="1">
        <v>97508</v>
      </c>
      <c r="H279" s="11" t="str">
        <f t="shared" ref="H279:H284" si="79">IF($B279="N/A","N/A",IF(G279&gt;10,"No",IF(G279&lt;-10,"No","Yes")))</f>
        <v>N/A</v>
      </c>
      <c r="I279" s="12">
        <v>-5.26</v>
      </c>
      <c r="J279" s="12">
        <v>24.81</v>
      </c>
      <c r="K279" s="1" t="s">
        <v>213</v>
      </c>
      <c r="L279" s="9" t="str">
        <f t="shared" ref="L279:L285" si="80">IF(J279="Div by 0", "N/A", IF(K279="N/A","N/A", IF(J279&gt;VALUE(MID(K279,1,2)), "No", IF(J279&lt;-1*VALUE(MID(K279,1,2)), "No", "Yes"))))</f>
        <v>N/A</v>
      </c>
    </row>
    <row r="280" spans="1:12" x14ac:dyDescent="0.2">
      <c r="A280" s="18" t="s">
        <v>696</v>
      </c>
      <c r="B280" s="1" t="s">
        <v>213</v>
      </c>
      <c r="C280" s="1">
        <v>84131</v>
      </c>
      <c r="D280" s="11" t="str">
        <f t="shared" si="74"/>
        <v>N/A</v>
      </c>
      <c r="E280" s="1">
        <v>79271</v>
      </c>
      <c r="F280" s="11" t="str">
        <f t="shared" si="78"/>
        <v>N/A</v>
      </c>
      <c r="G280" s="1">
        <v>99121</v>
      </c>
      <c r="H280" s="11" t="str">
        <f t="shared" si="79"/>
        <v>N/A</v>
      </c>
      <c r="I280" s="12">
        <v>-5.78</v>
      </c>
      <c r="J280" s="12">
        <v>25.04</v>
      </c>
      <c r="K280" s="1" t="s">
        <v>213</v>
      </c>
      <c r="L280" s="9" t="str">
        <f t="shared" si="80"/>
        <v>N/A</v>
      </c>
    </row>
    <row r="281" spans="1:12" x14ac:dyDescent="0.2">
      <c r="A281" s="18" t="s">
        <v>697</v>
      </c>
      <c r="B281" s="1" t="s">
        <v>213</v>
      </c>
      <c r="C281" s="1">
        <v>50315.416666999998</v>
      </c>
      <c r="D281" s="11" t="str">
        <f t="shared" si="74"/>
        <v>N/A</v>
      </c>
      <c r="E281" s="1">
        <v>38859.083333000002</v>
      </c>
      <c r="F281" s="11" t="str">
        <f t="shared" si="78"/>
        <v>N/A</v>
      </c>
      <c r="G281" s="1">
        <v>59809.416666999998</v>
      </c>
      <c r="H281" s="11" t="str">
        <f t="shared" si="79"/>
        <v>N/A</v>
      </c>
      <c r="I281" s="12">
        <v>-22.8</v>
      </c>
      <c r="J281" s="12">
        <v>53.91</v>
      </c>
      <c r="K281" s="1" t="s">
        <v>213</v>
      </c>
      <c r="L281" s="9" t="str">
        <f t="shared" si="80"/>
        <v>N/A</v>
      </c>
    </row>
    <row r="282" spans="1:12" x14ac:dyDescent="0.2">
      <c r="A282" s="18" t="s">
        <v>698</v>
      </c>
      <c r="B282" s="1" t="s">
        <v>213</v>
      </c>
      <c r="C282" s="1">
        <v>30169</v>
      </c>
      <c r="D282" s="11" t="str">
        <f t="shared" si="74"/>
        <v>N/A</v>
      </c>
      <c r="E282" s="1">
        <v>36504</v>
      </c>
      <c r="F282" s="11" t="str">
        <f t="shared" si="78"/>
        <v>N/A</v>
      </c>
      <c r="G282" s="1">
        <v>40670</v>
      </c>
      <c r="H282" s="11" t="str">
        <f t="shared" si="79"/>
        <v>N/A</v>
      </c>
      <c r="I282" s="12">
        <v>21</v>
      </c>
      <c r="J282" s="12">
        <v>11.41</v>
      </c>
      <c r="K282" s="1" t="s">
        <v>213</v>
      </c>
      <c r="L282" s="9" t="str">
        <f t="shared" si="80"/>
        <v>N/A</v>
      </c>
    </row>
    <row r="283" spans="1:12" x14ac:dyDescent="0.2">
      <c r="A283" s="18" t="s">
        <v>699</v>
      </c>
      <c r="B283" s="1" t="s">
        <v>213</v>
      </c>
      <c r="C283" s="1">
        <v>36184</v>
      </c>
      <c r="D283" s="11" t="str">
        <f t="shared" si="74"/>
        <v>N/A</v>
      </c>
      <c r="E283" s="1">
        <v>41630</v>
      </c>
      <c r="F283" s="11" t="str">
        <f t="shared" si="78"/>
        <v>N/A</v>
      </c>
      <c r="G283" s="1">
        <v>46923</v>
      </c>
      <c r="H283" s="11" t="str">
        <f t="shared" si="79"/>
        <v>N/A</v>
      </c>
      <c r="I283" s="12">
        <v>15.05</v>
      </c>
      <c r="J283" s="12">
        <v>12.71</v>
      </c>
      <c r="K283" s="1" t="s">
        <v>213</v>
      </c>
      <c r="L283" s="9" t="str">
        <f t="shared" si="80"/>
        <v>N/A</v>
      </c>
    </row>
    <row r="284" spans="1:12" ht="25.5" x14ac:dyDescent="0.2">
      <c r="A284" s="18" t="s">
        <v>700</v>
      </c>
      <c r="B284" s="1" t="s">
        <v>213</v>
      </c>
      <c r="C284" s="1">
        <v>30751.166667000001</v>
      </c>
      <c r="D284" s="11" t="str">
        <f t="shared" si="74"/>
        <v>N/A</v>
      </c>
      <c r="E284" s="1">
        <v>29821.5</v>
      </c>
      <c r="F284" s="11" t="str">
        <f t="shared" si="78"/>
        <v>N/A</v>
      </c>
      <c r="G284" s="1">
        <v>36908.833333000002</v>
      </c>
      <c r="H284" s="11" t="str">
        <f t="shared" si="79"/>
        <v>N/A</v>
      </c>
      <c r="I284" s="12">
        <v>-3.02</v>
      </c>
      <c r="J284" s="12">
        <v>23.77</v>
      </c>
      <c r="K284" s="1" t="s">
        <v>213</v>
      </c>
      <c r="L284" s="9" t="str">
        <f t="shared" si="80"/>
        <v>N/A</v>
      </c>
    </row>
    <row r="285" spans="1:12" x14ac:dyDescent="0.2">
      <c r="A285" s="18" t="s">
        <v>404</v>
      </c>
      <c r="B285" s="35" t="s">
        <v>290</v>
      </c>
      <c r="C285" s="8">
        <v>19.932345382000001</v>
      </c>
      <c r="D285" s="44" t="str">
        <f>IF($B285="N/A","N/A",IF(C285&lt;=40,"Yes","No"))</f>
        <v>Yes</v>
      </c>
      <c r="E285" s="8">
        <v>21.244500314</v>
      </c>
      <c r="F285" s="44" t="str">
        <f>IF($B285="N/A","N/A",IF(E285&lt;=40,"Yes","No"))</f>
        <v>Yes</v>
      </c>
      <c r="G285" s="8">
        <v>22.145505829000001</v>
      </c>
      <c r="H285" s="44" t="str">
        <f>IF($B285="N/A","N/A",IF(G285&lt;=40,"Yes","No"))</f>
        <v>Yes</v>
      </c>
      <c r="I285" s="12">
        <v>6.5830000000000002</v>
      </c>
      <c r="J285" s="12">
        <v>4.2409999999999997</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1748</v>
      </c>
      <c r="J286" s="12" t="s">
        <v>1748</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1748</v>
      </c>
      <c r="J287" s="12" t="s">
        <v>1748</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1748</v>
      </c>
      <c r="J288" s="12" t="s">
        <v>1748</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1748</v>
      </c>
      <c r="J289" s="12" t="s">
        <v>1748</v>
      </c>
      <c r="K289" s="1" t="s">
        <v>213</v>
      </c>
      <c r="L289" s="9" t="str">
        <f t="shared" si="87"/>
        <v>N/A</v>
      </c>
    </row>
    <row r="290" spans="1:12" x14ac:dyDescent="0.2">
      <c r="A290" s="18" t="s">
        <v>704</v>
      </c>
      <c r="B290" s="1" t="s">
        <v>213</v>
      </c>
      <c r="C290" s="1">
        <v>1890</v>
      </c>
      <c r="D290" s="11" t="str">
        <f t="shared" si="81"/>
        <v>N/A</v>
      </c>
      <c r="E290" s="1">
        <v>3966</v>
      </c>
      <c r="F290" s="11" t="str">
        <f t="shared" ref="F290:F304" si="88">IF($B290="N/A","N/A",IF(E290&gt;10,"No",IF(E290&lt;-10,"No","Yes")))</f>
        <v>N/A</v>
      </c>
      <c r="G290" s="1">
        <v>2840</v>
      </c>
      <c r="H290" s="11" t="str">
        <f t="shared" ref="H290:H304" si="89">IF($B290="N/A","N/A",IF(G290&gt;10,"No",IF(G290&lt;-10,"No","Yes")))</f>
        <v>N/A</v>
      </c>
      <c r="I290" s="12">
        <v>109.8</v>
      </c>
      <c r="J290" s="12">
        <v>-28.4</v>
      </c>
      <c r="K290" s="1" t="s">
        <v>213</v>
      </c>
      <c r="L290" s="9" t="str">
        <f t="shared" ref="L290:L301" si="90">IF(J290="Div by 0", "N/A", IF(K290="N/A","N/A", IF(J290&gt;VALUE(MID(K290,1,2)), "No", IF(J290&lt;-1*VALUE(MID(K290,1,2)), "No", "Yes"))))</f>
        <v>N/A</v>
      </c>
    </row>
    <row r="291" spans="1:12" x14ac:dyDescent="0.2">
      <c r="A291" s="18" t="s">
        <v>705</v>
      </c>
      <c r="B291" s="1" t="s">
        <v>213</v>
      </c>
      <c r="C291" s="1">
        <v>6357</v>
      </c>
      <c r="D291" s="11" t="str">
        <f t="shared" si="81"/>
        <v>N/A</v>
      </c>
      <c r="E291" s="1">
        <v>7240</v>
      </c>
      <c r="F291" s="11" t="str">
        <f t="shared" si="88"/>
        <v>N/A</v>
      </c>
      <c r="G291" s="1">
        <v>9428</v>
      </c>
      <c r="H291" s="11" t="str">
        <f t="shared" si="89"/>
        <v>N/A</v>
      </c>
      <c r="I291" s="12">
        <v>13.89</v>
      </c>
      <c r="J291" s="12">
        <v>30.22</v>
      </c>
      <c r="K291" s="1" t="s">
        <v>213</v>
      </c>
      <c r="L291" s="9" t="str">
        <f t="shared" si="90"/>
        <v>N/A</v>
      </c>
    </row>
    <row r="292" spans="1:12" x14ac:dyDescent="0.2">
      <c r="A292" s="18" t="s">
        <v>723</v>
      </c>
      <c r="B292" s="35" t="s">
        <v>213</v>
      </c>
      <c r="C292" s="13">
        <v>0</v>
      </c>
      <c r="D292" s="11" t="str">
        <f t="shared" si="81"/>
        <v>N/A</v>
      </c>
      <c r="E292" s="13">
        <v>0</v>
      </c>
      <c r="F292" s="11" t="str">
        <f t="shared" si="88"/>
        <v>N/A</v>
      </c>
      <c r="G292" s="13">
        <v>0</v>
      </c>
      <c r="H292" s="11" t="str">
        <f t="shared" si="89"/>
        <v>N/A</v>
      </c>
      <c r="I292" s="12" t="s">
        <v>1748</v>
      </c>
      <c r="J292" s="12" t="s">
        <v>1748</v>
      </c>
      <c r="K292" s="35" t="s">
        <v>213</v>
      </c>
      <c r="L292" s="9" t="str">
        <f t="shared" si="90"/>
        <v>N/A</v>
      </c>
    </row>
    <row r="293" spans="1:12" x14ac:dyDescent="0.2">
      <c r="A293" s="18" t="s">
        <v>716</v>
      </c>
      <c r="B293" s="1" t="s">
        <v>213</v>
      </c>
      <c r="C293" s="1">
        <v>2979.5</v>
      </c>
      <c r="D293" s="11" t="str">
        <f t="shared" si="81"/>
        <v>N/A</v>
      </c>
      <c r="E293" s="1">
        <v>2243.0833333</v>
      </c>
      <c r="F293" s="11" t="str">
        <f t="shared" si="88"/>
        <v>N/A</v>
      </c>
      <c r="G293" s="1">
        <v>4162.1666667</v>
      </c>
      <c r="H293" s="11" t="str">
        <f t="shared" si="89"/>
        <v>N/A</v>
      </c>
      <c r="I293" s="12">
        <v>-24.7</v>
      </c>
      <c r="J293" s="12">
        <v>85.56</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1748</v>
      </c>
      <c r="J294" s="12" t="s">
        <v>1748</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1748</v>
      </c>
      <c r="J295" s="12" t="s">
        <v>1748</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1748</v>
      </c>
      <c r="J296" s="12" t="s">
        <v>1748</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1748</v>
      </c>
      <c r="J297" s="12" t="s">
        <v>1748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1748</v>
      </c>
      <c r="J298" s="12" t="s">
        <v>1748</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1748</v>
      </c>
      <c r="J299" s="12" t="s">
        <v>1748</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1748</v>
      </c>
      <c r="J300" s="12" t="s">
        <v>1748</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1748</v>
      </c>
      <c r="J301" s="12" t="s">
        <v>1748</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1748</v>
      </c>
      <c r="J302" s="12" t="s">
        <v>1748</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1748</v>
      </c>
      <c r="J303" s="12" t="s">
        <v>1748</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1748</v>
      </c>
      <c r="J304" s="12" t="s">
        <v>1748</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1748</v>
      </c>
      <c r="J305" s="12" t="s">
        <v>1748</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1748</v>
      </c>
      <c r="J306" s="12" t="s">
        <v>1748</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1748</v>
      </c>
      <c r="J307" s="12" t="s">
        <v>1748</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1748</v>
      </c>
      <c r="J308" s="12" t="s">
        <v>1748</v>
      </c>
      <c r="K308" s="1" t="s">
        <v>213</v>
      </c>
      <c r="L308" s="9" t="str">
        <f>IF(J308="Div by 0", "N/A", IF(K308="N/A","N/A", IF(J308&gt;VALUE(MID(K308,1,2)), "No", IF(J308&lt;-1*VALUE(MID(K308,1,2)), "No", "Yes"))))</f>
        <v>N/A</v>
      </c>
    </row>
    <row r="309" spans="1:12" x14ac:dyDescent="0.2">
      <c r="A309" s="58" t="s">
        <v>714</v>
      </c>
      <c r="B309" s="1" t="s">
        <v>213</v>
      </c>
      <c r="C309" s="1">
        <v>114732</v>
      </c>
      <c r="D309" s="1" t="s">
        <v>213</v>
      </c>
      <c r="E309" s="1">
        <v>118839</v>
      </c>
      <c r="F309" s="1" t="s">
        <v>213</v>
      </c>
      <c r="G309" s="1">
        <v>141288</v>
      </c>
      <c r="H309" s="1" t="s">
        <v>213</v>
      </c>
      <c r="I309" s="12">
        <v>3.58</v>
      </c>
      <c r="J309" s="12">
        <v>18.89</v>
      </c>
      <c r="K309" s="1" t="s">
        <v>213</v>
      </c>
      <c r="L309" s="9" t="str">
        <f>IF(J309="Div by 0", "N/A", IF(K309="N/A","N/A", IF(J309&gt;VALUE(MID(K309,1,2)), "No", IF(J309&lt;-1*VALUE(MID(K309,1,2)), "No", "Yes"))))</f>
        <v>N/A</v>
      </c>
    </row>
    <row r="310" spans="1:12" x14ac:dyDescent="0.2">
      <c r="A310" s="80" t="s">
        <v>73</v>
      </c>
      <c r="B310" s="35" t="s">
        <v>213</v>
      </c>
      <c r="C310" s="36">
        <v>1217904</v>
      </c>
      <c r="D310" s="44" t="str">
        <f>IF($B310="N/A","N/A",IF(C310&gt;10,"No",IF(C310&lt;-10,"No","Yes")))</f>
        <v>N/A</v>
      </c>
      <c r="E310" s="36">
        <v>1049061</v>
      </c>
      <c r="F310" s="44" t="str">
        <f>IF($B310="N/A","N/A",IF(E310&gt;10,"No",IF(E310&lt;-10,"No","Yes")))</f>
        <v>N/A</v>
      </c>
      <c r="G310" s="36">
        <v>1356605</v>
      </c>
      <c r="H310" s="44" t="str">
        <f>IF($B310="N/A","N/A",IF(G310&gt;10,"No",IF(G310&lt;-10,"No","Yes")))</f>
        <v>N/A</v>
      </c>
      <c r="I310" s="12">
        <v>-13.9</v>
      </c>
      <c r="J310" s="12">
        <v>29.32</v>
      </c>
      <c r="K310" s="45" t="s">
        <v>741</v>
      </c>
      <c r="L310" s="9" t="str">
        <f t="shared" ref="L310:L339" si="92">IF(J310="Div by 0", "N/A", IF(K310="N/A","N/A", IF(J310&gt;VALUE(MID(K310,1,2)), "No", IF(J310&lt;-1*VALUE(MID(K310,1,2)), "No", "Yes"))))</f>
        <v>No</v>
      </c>
    </row>
    <row r="311" spans="1:12" x14ac:dyDescent="0.2">
      <c r="A311" s="58" t="s">
        <v>182</v>
      </c>
      <c r="B311" s="35" t="s">
        <v>213</v>
      </c>
      <c r="C311" s="36">
        <v>74137</v>
      </c>
      <c r="D311" s="11" t="str">
        <f t="shared" ref="D311:D314" si="93">IF($B311="N/A","N/A",IF(C311&gt;10,"No",IF(C311&lt;-10,"No","Yes")))</f>
        <v>N/A</v>
      </c>
      <c r="E311" s="36">
        <v>68952</v>
      </c>
      <c r="F311" s="11" t="str">
        <f t="shared" ref="F311:F314" si="94">IF($B311="N/A","N/A",IF(E311&gt;10,"No",IF(E311&lt;-10,"No","Yes")))</f>
        <v>N/A</v>
      </c>
      <c r="G311" s="36">
        <v>79456</v>
      </c>
      <c r="H311" s="11" t="str">
        <f t="shared" ref="H311:H314" si="95">IF($B311="N/A","N/A",IF(G311&gt;10,"No",IF(G311&lt;-10,"No","Yes")))</f>
        <v>N/A</v>
      </c>
      <c r="I311" s="12">
        <v>-6.99</v>
      </c>
      <c r="J311" s="12">
        <v>15.23</v>
      </c>
      <c r="K311" s="45" t="s">
        <v>741</v>
      </c>
      <c r="L311" s="9" t="str">
        <f>IF(J311="Div by 0", "N/A", IF(OR(J311="N/A",K311="N/A"),"N/A", IF(J311&gt;VALUE(MID(K311,1,2)), "No", IF(J311&lt;-1*VALUE(MID(K311,1,2)), "No", "Yes"))))</f>
        <v>No</v>
      </c>
    </row>
    <row r="312" spans="1:12" x14ac:dyDescent="0.2">
      <c r="A312" s="58" t="s">
        <v>183</v>
      </c>
      <c r="B312" s="35" t="s">
        <v>213</v>
      </c>
      <c r="C312" s="36">
        <v>138438</v>
      </c>
      <c r="D312" s="11" t="str">
        <f t="shared" si="93"/>
        <v>N/A</v>
      </c>
      <c r="E312" s="36">
        <v>135335</v>
      </c>
      <c r="F312" s="11" t="str">
        <f t="shared" si="94"/>
        <v>N/A</v>
      </c>
      <c r="G312" s="36">
        <v>164733</v>
      </c>
      <c r="H312" s="11" t="str">
        <f t="shared" si="95"/>
        <v>N/A</v>
      </c>
      <c r="I312" s="12">
        <v>-2.2400000000000002</v>
      </c>
      <c r="J312" s="12">
        <v>21.72</v>
      </c>
      <c r="K312" s="45" t="s">
        <v>741</v>
      </c>
      <c r="L312" s="9" t="str">
        <f t="shared" ref="L312:L314" si="96">IF(J312="Div by 0", "N/A", IF(OR(J312="N/A",K312="N/A"),"N/A", IF(J312&gt;VALUE(MID(K312,1,2)), "No", IF(J312&lt;-1*VALUE(MID(K312,1,2)), "No", "Yes"))))</f>
        <v>No</v>
      </c>
    </row>
    <row r="313" spans="1:12" x14ac:dyDescent="0.2">
      <c r="A313" s="58" t="s">
        <v>184</v>
      </c>
      <c r="B313" s="35" t="s">
        <v>213</v>
      </c>
      <c r="C313" s="36">
        <v>560362</v>
      </c>
      <c r="D313" s="11" t="str">
        <f t="shared" si="93"/>
        <v>N/A</v>
      </c>
      <c r="E313" s="36">
        <v>476791</v>
      </c>
      <c r="F313" s="11" t="str">
        <f t="shared" si="94"/>
        <v>N/A</v>
      </c>
      <c r="G313" s="36">
        <v>651995</v>
      </c>
      <c r="H313" s="11" t="str">
        <f t="shared" si="95"/>
        <v>N/A</v>
      </c>
      <c r="I313" s="12">
        <v>-14.9</v>
      </c>
      <c r="J313" s="12">
        <v>36.75</v>
      </c>
      <c r="K313" s="45" t="s">
        <v>741</v>
      </c>
      <c r="L313" s="9" t="str">
        <f t="shared" si="96"/>
        <v>No</v>
      </c>
    </row>
    <row r="314" spans="1:12" x14ac:dyDescent="0.2">
      <c r="A314" s="7" t="s">
        <v>185</v>
      </c>
      <c r="B314" s="35" t="s">
        <v>213</v>
      </c>
      <c r="C314" s="36">
        <v>444967</v>
      </c>
      <c r="D314" s="11" t="str">
        <f t="shared" si="93"/>
        <v>N/A</v>
      </c>
      <c r="E314" s="36">
        <v>367983</v>
      </c>
      <c r="F314" s="11" t="str">
        <f t="shared" si="94"/>
        <v>N/A</v>
      </c>
      <c r="G314" s="36">
        <v>460421</v>
      </c>
      <c r="H314" s="11" t="str">
        <f t="shared" si="95"/>
        <v>N/A</v>
      </c>
      <c r="I314" s="12">
        <v>-17.3</v>
      </c>
      <c r="J314" s="12">
        <v>25.12</v>
      </c>
      <c r="K314" s="45" t="s">
        <v>741</v>
      </c>
      <c r="L314" s="9" t="str">
        <f t="shared" si="96"/>
        <v>No</v>
      </c>
    </row>
    <row r="315" spans="1:12" x14ac:dyDescent="0.2">
      <c r="A315" s="58" t="s">
        <v>1125</v>
      </c>
      <c r="B315" s="13" t="s">
        <v>213</v>
      </c>
      <c r="C315" s="36">
        <v>579315</v>
      </c>
      <c r="D315" s="9" t="str">
        <f t="shared" ref="D315:F318" si="97">IF($B315="N/A","N/A",IF(C315&lt;0,"No","Yes"))</f>
        <v>N/A</v>
      </c>
      <c r="E315" s="36">
        <v>494793</v>
      </c>
      <c r="F315" s="9" t="str">
        <f t="shared" si="97"/>
        <v>N/A</v>
      </c>
      <c r="G315" s="36">
        <v>671947</v>
      </c>
      <c r="H315" s="9" t="str">
        <f t="shared" ref="H315:H318" si="98">IF($B315="N/A","N/A",IF(G315&lt;0,"No","Yes"))</f>
        <v>N/A</v>
      </c>
      <c r="I315" s="12">
        <v>-14.6</v>
      </c>
      <c r="J315" s="12">
        <v>35.799999999999997</v>
      </c>
      <c r="K315" s="1" t="s">
        <v>740</v>
      </c>
      <c r="L315" s="9" t="str">
        <f>IF(J315="Div by 0", "N/A", IF(OR(J315="N/A",K315="N/A"),"N/A", IF(J315&gt;VALUE(MID(K315,1,2)), "No", IF(J315&lt;-1*VALUE(MID(K315,1,2)), "No", "Yes"))))</f>
        <v>No</v>
      </c>
    </row>
    <row r="316" spans="1:12" x14ac:dyDescent="0.2">
      <c r="A316" s="58" t="s">
        <v>433</v>
      </c>
      <c r="B316" s="13" t="s">
        <v>213</v>
      </c>
      <c r="C316" s="36">
        <v>42350</v>
      </c>
      <c r="D316" s="9" t="str">
        <f t="shared" si="97"/>
        <v>N/A</v>
      </c>
      <c r="E316" s="36">
        <v>35923</v>
      </c>
      <c r="F316" s="9" t="str">
        <f t="shared" si="97"/>
        <v>N/A</v>
      </c>
      <c r="G316" s="36">
        <v>42820</v>
      </c>
      <c r="H316" s="9" t="str">
        <f t="shared" si="98"/>
        <v>N/A</v>
      </c>
      <c r="I316" s="12">
        <v>-15.2</v>
      </c>
      <c r="J316" s="12">
        <v>19.2</v>
      </c>
      <c r="K316" s="1" t="s">
        <v>740</v>
      </c>
      <c r="L316" s="9" t="str">
        <f t="shared" ref="L316:L318" si="99">IF(J316="Div by 0", "N/A", IF(OR(J316="N/A",K316="N/A"),"N/A", IF(J316&gt;VALUE(MID(K316,1,2)), "No", IF(J316&lt;-1*VALUE(MID(K316,1,2)), "No", "Yes"))))</f>
        <v>No</v>
      </c>
    </row>
    <row r="317" spans="1:12" x14ac:dyDescent="0.2">
      <c r="A317" s="58" t="s">
        <v>434</v>
      </c>
      <c r="B317" s="13" t="s">
        <v>213</v>
      </c>
      <c r="C317" s="36">
        <v>501306</v>
      </c>
      <c r="D317" s="9" t="str">
        <f t="shared" si="97"/>
        <v>N/A</v>
      </c>
      <c r="E317" s="36">
        <v>429258</v>
      </c>
      <c r="F317" s="9" t="str">
        <f t="shared" si="97"/>
        <v>N/A</v>
      </c>
      <c r="G317" s="36">
        <v>539624</v>
      </c>
      <c r="H317" s="9" t="str">
        <f t="shared" si="98"/>
        <v>N/A</v>
      </c>
      <c r="I317" s="12">
        <v>-14.4</v>
      </c>
      <c r="J317" s="12">
        <v>25.71</v>
      </c>
      <c r="K317" s="1" t="s">
        <v>740</v>
      </c>
      <c r="L317" s="9" t="str">
        <f t="shared" si="99"/>
        <v>No</v>
      </c>
    </row>
    <row r="318" spans="1:12" x14ac:dyDescent="0.2">
      <c r="A318" s="58" t="s">
        <v>1126</v>
      </c>
      <c r="B318" s="13" t="s">
        <v>213</v>
      </c>
      <c r="C318" s="36">
        <v>80052</v>
      </c>
      <c r="D318" s="9" t="str">
        <f t="shared" si="97"/>
        <v>N/A</v>
      </c>
      <c r="E318" s="36">
        <v>75670</v>
      </c>
      <c r="F318" s="9" t="str">
        <f t="shared" si="97"/>
        <v>N/A</v>
      </c>
      <c r="G318" s="36">
        <v>89238</v>
      </c>
      <c r="H318" s="9" t="str">
        <f t="shared" si="98"/>
        <v>N/A</v>
      </c>
      <c r="I318" s="12">
        <v>-5.47</v>
      </c>
      <c r="J318" s="12">
        <v>17.93</v>
      </c>
      <c r="K318" s="1" t="s">
        <v>740</v>
      </c>
      <c r="L318" s="9" t="str">
        <f t="shared" si="99"/>
        <v>No</v>
      </c>
    </row>
    <row r="319" spans="1:12" x14ac:dyDescent="0.2">
      <c r="A319" s="58" t="s">
        <v>98</v>
      </c>
      <c r="B319" s="35" t="s">
        <v>291</v>
      </c>
      <c r="C319" s="8">
        <v>93.226641837000003</v>
      </c>
      <c r="D319" s="44" t="str">
        <f>IF($B319="N/A","N/A",IF(C319&gt;80,"Yes","No"))</f>
        <v>Yes</v>
      </c>
      <c r="E319" s="8">
        <v>94.232651867000001</v>
      </c>
      <c r="F319" s="44" t="str">
        <f>IF($B319="N/A","N/A",IF(E319&gt;80,"Yes","No"))</f>
        <v>Yes</v>
      </c>
      <c r="G319" s="8">
        <v>92.124531458999996</v>
      </c>
      <c r="H319" s="44" t="str">
        <f>IF($B319="N/A","N/A",IF(G319&gt;80,"Yes","No"))</f>
        <v>Yes</v>
      </c>
      <c r="I319" s="12">
        <v>1.079</v>
      </c>
      <c r="J319" s="12">
        <v>-2.2400000000000002</v>
      </c>
      <c r="K319" s="45" t="s">
        <v>741</v>
      </c>
      <c r="L319" s="9" t="str">
        <f t="shared" si="92"/>
        <v>Yes</v>
      </c>
    </row>
    <row r="320" spans="1:12" x14ac:dyDescent="0.2">
      <c r="A320" s="58" t="s">
        <v>332</v>
      </c>
      <c r="B320" s="35" t="s">
        <v>278</v>
      </c>
      <c r="C320" s="8">
        <v>3.9337254824999999</v>
      </c>
      <c r="D320" s="44" t="str">
        <f>IF($B320="N/A","N/A",IF(C320&gt;=5,"No",IF(C320&lt;0,"No","Yes")))</f>
        <v>Yes</v>
      </c>
      <c r="E320" s="8">
        <v>2.9127000240999998</v>
      </c>
      <c r="F320" s="44" t="str">
        <f>IF($B320="N/A","N/A",IF(E320&gt;=5,"No",IF(E320&lt;0,"No","Yes")))</f>
        <v>Yes</v>
      </c>
      <c r="G320" s="8">
        <v>4.8644962976999997</v>
      </c>
      <c r="H320" s="44" t="str">
        <f>IF($B320="N/A","N/A",IF(G320&gt;=5,"No",IF(G320&lt;0,"No","Yes")))</f>
        <v>Yes</v>
      </c>
      <c r="I320" s="12">
        <v>-26</v>
      </c>
      <c r="J320" s="12">
        <v>67.010000000000005</v>
      </c>
      <c r="K320" s="45" t="s">
        <v>741</v>
      </c>
      <c r="L320" s="9" t="str">
        <f t="shared" si="92"/>
        <v>No</v>
      </c>
    </row>
    <row r="321" spans="1:12" x14ac:dyDescent="0.2">
      <c r="A321" s="58" t="s">
        <v>340</v>
      </c>
      <c r="B321" s="48" t="s">
        <v>278</v>
      </c>
      <c r="C321" s="8">
        <v>2.5685932553000002</v>
      </c>
      <c r="D321" s="44" t="str">
        <f>IF($B321="N/A","N/A",IF(C321&gt;=5,"No",IF(C321&lt;0,"No","Yes")))</f>
        <v>Yes</v>
      </c>
      <c r="E321" s="8">
        <v>2.7136648870000002</v>
      </c>
      <c r="F321" s="44" t="str">
        <f>IF($B321="N/A","N/A",IF(E321&gt;=5,"No",IF(E321&lt;0,"No","Yes")))</f>
        <v>Yes</v>
      </c>
      <c r="G321" s="8">
        <v>2.693193671</v>
      </c>
      <c r="H321" s="44" t="str">
        <f>IF($B321="N/A","N/A",IF(G321&gt;=5,"No",IF(G321&lt;0,"No","Yes")))</f>
        <v>Yes</v>
      </c>
      <c r="I321" s="12">
        <v>5.6479999999999997</v>
      </c>
      <c r="J321" s="12">
        <v>-0.754</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1748</v>
      </c>
      <c r="J322" s="12" t="s">
        <v>1748</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1748</v>
      </c>
      <c r="J323" s="12" t="s">
        <v>1748</v>
      </c>
      <c r="K323" s="45" t="s">
        <v>741</v>
      </c>
      <c r="L323" s="9" t="str">
        <f t="shared" si="92"/>
        <v>N/A</v>
      </c>
    </row>
    <row r="324" spans="1:12" x14ac:dyDescent="0.2">
      <c r="A324" s="58" t="s">
        <v>335</v>
      </c>
      <c r="B324" s="48" t="s">
        <v>278</v>
      </c>
      <c r="C324" s="8">
        <v>0.27103942510000001</v>
      </c>
      <c r="D324" s="44" t="str">
        <f>IF($B324="N/A","N/A",IF(C324&gt;=5,"No",IF(C324&lt;0,"No","Yes")))</f>
        <v>Yes</v>
      </c>
      <c r="E324" s="8">
        <v>0.1409832221</v>
      </c>
      <c r="F324" s="44" t="str">
        <f>IF($B324="N/A","N/A",IF(E324&gt;=5,"No",IF(E324&lt;0,"No","Yes")))</f>
        <v>Yes</v>
      </c>
      <c r="G324" s="8">
        <v>0.3177785722</v>
      </c>
      <c r="H324" s="44" t="str">
        <f>IF($B324="N/A","N/A",IF(G324&gt;=5,"No",IF(G324&lt;0,"No","Yes")))</f>
        <v>Yes</v>
      </c>
      <c r="I324" s="12">
        <v>-48</v>
      </c>
      <c r="J324" s="12">
        <v>125.4</v>
      </c>
      <c r="K324" s="45" t="s">
        <v>741</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1748</v>
      </c>
      <c r="J325" s="12" t="s">
        <v>1748</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1748</v>
      </c>
      <c r="J326" s="12" t="s">
        <v>1748</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1748</v>
      </c>
      <c r="J327" s="12" t="s">
        <v>1748</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1748</v>
      </c>
      <c r="J328" s="12" t="s">
        <v>1748</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1748</v>
      </c>
      <c r="J329" s="12" t="s">
        <v>1748</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1748</v>
      </c>
      <c r="J330" s="12" t="s">
        <v>1748</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1748</v>
      </c>
      <c r="J331" s="12" t="s">
        <v>1748</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1748</v>
      </c>
      <c r="J332" s="12" t="s">
        <v>1748</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1748</v>
      </c>
      <c r="J333" s="12" t="s">
        <v>1748</v>
      </c>
      <c r="K333" s="45" t="s">
        <v>741</v>
      </c>
      <c r="L333" s="9" t="str">
        <f t="shared" si="92"/>
        <v>N/A</v>
      </c>
    </row>
    <row r="334" spans="1:12" x14ac:dyDescent="0.2">
      <c r="A334" s="58" t="s">
        <v>1131</v>
      </c>
      <c r="B334" s="35" t="s">
        <v>293</v>
      </c>
      <c r="C334" s="8">
        <v>3.5240872844000002</v>
      </c>
      <c r="D334" s="44" t="str">
        <f>IF($B334="N/A","N/A",IF(C334&gt;15,"No",IF(C334&lt;2,"No","Yes")))</f>
        <v>Yes</v>
      </c>
      <c r="E334" s="8">
        <v>3.5195284164</v>
      </c>
      <c r="F334" s="44" t="str">
        <f>IF($B334="N/A","N/A",IF(E334&gt;15,"No",IF(E334&lt;2,"No","Yes")))</f>
        <v>Yes</v>
      </c>
      <c r="G334" s="8">
        <v>4.2917429908000004</v>
      </c>
      <c r="H334" s="44" t="str">
        <f>IF($B334="N/A","N/A",IF(G334&gt;15,"No",IF(G334&lt;2,"No","Yes")))</f>
        <v>Yes</v>
      </c>
      <c r="I334" s="12">
        <v>-0.129</v>
      </c>
      <c r="J334" s="12">
        <v>21.94</v>
      </c>
      <c r="K334" s="45" t="s">
        <v>741</v>
      </c>
      <c r="L334" s="9" t="str">
        <f t="shared" si="92"/>
        <v>No</v>
      </c>
    </row>
    <row r="335" spans="1:12" x14ac:dyDescent="0.2">
      <c r="A335" s="58" t="s">
        <v>1132</v>
      </c>
      <c r="B335" s="35" t="s">
        <v>213</v>
      </c>
      <c r="C335" s="36">
        <v>69586</v>
      </c>
      <c r="D335" s="44" t="str">
        <f>IF($B335="N/A","N/A",IF(C335&gt;10,"No",IF(C335&lt;-10,"No","Yes")))</f>
        <v>N/A</v>
      </c>
      <c r="E335" s="36">
        <v>41991</v>
      </c>
      <c r="F335" s="44" t="str">
        <f>IF($B335="N/A","N/A",IF(E335&gt;10,"No",IF(E335&lt;-10,"No","Yes")))</f>
        <v>N/A</v>
      </c>
      <c r="G335" s="36">
        <v>43588</v>
      </c>
      <c r="H335" s="44" t="str">
        <f>IF($B335="N/A","N/A",IF(G335&gt;10,"No",IF(G335&lt;-10,"No","Yes")))</f>
        <v>N/A</v>
      </c>
      <c r="I335" s="12">
        <v>-39.700000000000003</v>
      </c>
      <c r="J335" s="12">
        <v>3.8029999999999999</v>
      </c>
      <c r="K335" s="45" t="s">
        <v>741</v>
      </c>
      <c r="L335" s="9" t="str">
        <f t="shared" si="92"/>
        <v>Yes</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1748</v>
      </c>
      <c r="J336" s="12" t="s">
        <v>1748</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1748</v>
      </c>
      <c r="J337" s="12" t="s">
        <v>1748</v>
      </c>
      <c r="K337" s="45" t="s">
        <v>741</v>
      </c>
      <c r="L337" s="9" t="str">
        <f t="shared" si="92"/>
        <v>N/A</v>
      </c>
    </row>
    <row r="338" spans="1:12" x14ac:dyDescent="0.2">
      <c r="A338" s="58" t="s">
        <v>1689</v>
      </c>
      <c r="B338" s="35" t="s">
        <v>213</v>
      </c>
      <c r="C338" s="36">
        <v>3771</v>
      </c>
      <c r="D338" s="44" t="str">
        <f>IF($B338="N/A","N/A",IF(C338&gt;10,"No",IF(C338&lt;-10,"No","Yes")))</f>
        <v>N/A</v>
      </c>
      <c r="E338" s="36">
        <v>2197</v>
      </c>
      <c r="F338" s="44" t="str">
        <f>IF($B338="N/A","N/A",IF(E338&gt;10,"No",IF(E338&lt;-10,"No","Yes")))</f>
        <v>N/A</v>
      </c>
      <c r="G338" s="36">
        <v>1448</v>
      </c>
      <c r="H338" s="44" t="str">
        <f>IF($B338="N/A","N/A",IF(G338&gt;10,"No",IF(G338&lt;-10,"No","Yes")))</f>
        <v>N/A</v>
      </c>
      <c r="I338" s="12">
        <v>-41.7</v>
      </c>
      <c r="J338" s="12">
        <v>-34.1</v>
      </c>
      <c r="K338" s="45" t="s">
        <v>741</v>
      </c>
      <c r="L338" s="9" t="str">
        <f t="shared" si="92"/>
        <v>No</v>
      </c>
    </row>
    <row r="339" spans="1:12" x14ac:dyDescent="0.2">
      <c r="A339" s="58" t="s">
        <v>1690</v>
      </c>
      <c r="B339" s="35" t="s">
        <v>213</v>
      </c>
      <c r="C339" s="36">
        <v>144</v>
      </c>
      <c r="D339" s="44" t="str">
        <f>IF($B339="N/A","N/A",IF(C339&gt;10,"No",IF(C339&lt;-10,"No","Yes")))</f>
        <v>N/A</v>
      </c>
      <c r="E339" s="36">
        <v>208</v>
      </c>
      <c r="F339" s="44" t="str">
        <f>IF($B339="N/A","N/A",IF(E339&gt;10,"No",IF(E339&lt;-10,"No","Yes")))</f>
        <v>N/A</v>
      </c>
      <c r="G339" s="36">
        <v>48</v>
      </c>
      <c r="H339" s="44" t="str">
        <f>IF($B339="N/A","N/A",IF(G339&gt;10,"No",IF(G339&lt;-10,"No","Yes")))</f>
        <v>N/A</v>
      </c>
      <c r="I339" s="12">
        <v>44.44</v>
      </c>
      <c r="J339" s="12">
        <v>-76.900000000000006</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8024642523</v>
      </c>
      <c r="D6" s="11" t="str">
        <f t="shared" ref="D6:D12" si="0">IF($B6="N/A","N/A",IF(C6&gt;10,"No",IF(C6&lt;-10,"No","Yes")))</f>
        <v>N/A</v>
      </c>
      <c r="E6" s="14">
        <v>8636721691</v>
      </c>
      <c r="F6" s="11" t="str">
        <f t="shared" ref="F6:F12" si="1">IF($B6="N/A","N/A",IF(E6&gt;10,"No",IF(E6&lt;-10,"No","Yes")))</f>
        <v>N/A</v>
      </c>
      <c r="G6" s="14">
        <v>8099434356</v>
      </c>
      <c r="H6" s="11" t="str">
        <f t="shared" ref="H6:H12" si="2">IF($B6="N/A","N/A",IF(G6&gt;10,"No",IF(G6&lt;-10,"No","Yes")))</f>
        <v>N/A</v>
      </c>
      <c r="I6" s="12">
        <v>7.6269999999999998</v>
      </c>
      <c r="J6" s="12">
        <v>-6.22</v>
      </c>
      <c r="K6" s="48" t="s">
        <v>739</v>
      </c>
      <c r="L6" s="9" t="str">
        <f t="shared" ref="L6:L13" si="3">IF(J6="Div by 0", "N/A", IF(K6="N/A","N/A", IF(J6&gt;VALUE(MID(K6,1,2)), "No", IF(J6&lt;-1*VALUE(MID(K6,1,2)), "No", "Yes"))))</f>
        <v>Yes</v>
      </c>
    </row>
    <row r="7" spans="1:12" x14ac:dyDescent="0.2">
      <c r="A7" s="4" t="s">
        <v>1133</v>
      </c>
      <c r="B7" s="48" t="s">
        <v>213</v>
      </c>
      <c r="C7" s="14">
        <v>5523.1024101000003</v>
      </c>
      <c r="D7" s="11" t="str">
        <f t="shared" si="0"/>
        <v>N/A</v>
      </c>
      <c r="E7" s="14">
        <v>5127.9394074000002</v>
      </c>
      <c r="F7" s="11" t="str">
        <f t="shared" si="1"/>
        <v>N/A</v>
      </c>
      <c r="G7" s="14">
        <v>4710.5783459000004</v>
      </c>
      <c r="H7" s="11" t="str">
        <f t="shared" si="2"/>
        <v>N/A</v>
      </c>
      <c r="I7" s="12">
        <v>-7.15</v>
      </c>
      <c r="J7" s="12">
        <v>-8.14</v>
      </c>
      <c r="K7" s="48" t="s">
        <v>739</v>
      </c>
      <c r="L7" s="9" t="str">
        <f t="shared" si="3"/>
        <v>Yes</v>
      </c>
    </row>
    <row r="8" spans="1:12" x14ac:dyDescent="0.2">
      <c r="A8" s="4" t="s">
        <v>724</v>
      </c>
      <c r="B8" s="48" t="s">
        <v>213</v>
      </c>
      <c r="C8" s="14">
        <v>1710</v>
      </c>
      <c r="D8" s="11" t="str">
        <f t="shared" si="0"/>
        <v>N/A</v>
      </c>
      <c r="E8" s="14">
        <v>1562</v>
      </c>
      <c r="F8" s="11" t="str">
        <f t="shared" si="1"/>
        <v>N/A</v>
      </c>
      <c r="G8" s="14">
        <v>1361</v>
      </c>
      <c r="H8" s="11" t="str">
        <f t="shared" si="2"/>
        <v>N/A</v>
      </c>
      <c r="I8" s="12">
        <v>-8.65</v>
      </c>
      <c r="J8" s="12">
        <v>-12.9</v>
      </c>
      <c r="K8" s="48" t="s">
        <v>739</v>
      </c>
      <c r="L8" s="9" t="str">
        <f t="shared" si="3"/>
        <v>Yes</v>
      </c>
    </row>
    <row r="9" spans="1:12" x14ac:dyDescent="0.2">
      <c r="A9" s="4" t="s">
        <v>725</v>
      </c>
      <c r="B9" s="48" t="s">
        <v>213</v>
      </c>
      <c r="C9" s="14">
        <v>2653</v>
      </c>
      <c r="D9" s="11" t="str">
        <f t="shared" si="0"/>
        <v>N/A</v>
      </c>
      <c r="E9" s="14">
        <v>2559</v>
      </c>
      <c r="F9" s="11" t="str">
        <f t="shared" si="1"/>
        <v>N/A</v>
      </c>
      <c r="G9" s="14">
        <v>2003</v>
      </c>
      <c r="H9" s="11" t="str">
        <f t="shared" si="2"/>
        <v>N/A</v>
      </c>
      <c r="I9" s="12">
        <v>-3.54</v>
      </c>
      <c r="J9" s="12">
        <v>-21.7</v>
      </c>
      <c r="K9" s="48" t="s">
        <v>739</v>
      </c>
      <c r="L9" s="9" t="str">
        <f t="shared" si="3"/>
        <v>Yes</v>
      </c>
    </row>
    <row r="10" spans="1:12" x14ac:dyDescent="0.2">
      <c r="A10" s="4" t="s">
        <v>726</v>
      </c>
      <c r="B10" s="48" t="s">
        <v>213</v>
      </c>
      <c r="C10" s="14">
        <v>5351</v>
      </c>
      <c r="D10" s="11" t="str">
        <f t="shared" si="0"/>
        <v>N/A</v>
      </c>
      <c r="E10" s="14">
        <v>5093</v>
      </c>
      <c r="F10" s="11" t="str">
        <f t="shared" si="1"/>
        <v>N/A</v>
      </c>
      <c r="G10" s="14">
        <v>4201</v>
      </c>
      <c r="H10" s="11" t="str">
        <f t="shared" si="2"/>
        <v>N/A</v>
      </c>
      <c r="I10" s="12">
        <v>-4.82</v>
      </c>
      <c r="J10" s="12">
        <v>-17.5</v>
      </c>
      <c r="K10" s="48" t="s">
        <v>739</v>
      </c>
      <c r="L10" s="9" t="str">
        <f t="shared" si="3"/>
        <v>Yes</v>
      </c>
    </row>
    <row r="11" spans="1:12" x14ac:dyDescent="0.2">
      <c r="A11" s="4" t="s">
        <v>727</v>
      </c>
      <c r="B11" s="48" t="s">
        <v>213</v>
      </c>
      <c r="C11" s="14">
        <v>15168</v>
      </c>
      <c r="D11" s="11" t="str">
        <f t="shared" si="0"/>
        <v>N/A</v>
      </c>
      <c r="E11" s="14">
        <v>12748</v>
      </c>
      <c r="F11" s="11" t="str">
        <f t="shared" si="1"/>
        <v>N/A</v>
      </c>
      <c r="G11" s="14">
        <v>12348</v>
      </c>
      <c r="H11" s="11" t="str">
        <f t="shared" si="2"/>
        <v>N/A</v>
      </c>
      <c r="I11" s="12">
        <v>-16</v>
      </c>
      <c r="J11" s="12">
        <v>-3.14</v>
      </c>
      <c r="K11" s="48" t="s">
        <v>739</v>
      </c>
      <c r="L11" s="9" t="str">
        <f t="shared" si="3"/>
        <v>Yes</v>
      </c>
    </row>
    <row r="12" spans="1:12" x14ac:dyDescent="0.2">
      <c r="A12" s="4" t="s">
        <v>728</v>
      </c>
      <c r="B12" s="48" t="s">
        <v>213</v>
      </c>
      <c r="C12" s="14">
        <v>43428</v>
      </c>
      <c r="D12" s="11" t="str">
        <f t="shared" si="0"/>
        <v>N/A</v>
      </c>
      <c r="E12" s="14">
        <v>41547</v>
      </c>
      <c r="F12" s="11" t="str">
        <f t="shared" si="1"/>
        <v>N/A</v>
      </c>
      <c r="G12" s="14">
        <v>37689</v>
      </c>
      <c r="H12" s="11" t="str">
        <f t="shared" si="2"/>
        <v>N/A</v>
      </c>
      <c r="I12" s="12">
        <v>-4.33</v>
      </c>
      <c r="J12" s="12">
        <v>-9.2899999999999991</v>
      </c>
      <c r="K12" s="48" t="s">
        <v>739</v>
      </c>
      <c r="L12" s="9" t="str">
        <f t="shared" si="3"/>
        <v>Yes</v>
      </c>
    </row>
    <row r="13" spans="1:12" x14ac:dyDescent="0.2">
      <c r="A13" s="4" t="s">
        <v>74</v>
      </c>
      <c r="B13" s="48" t="s">
        <v>213</v>
      </c>
      <c r="C13" s="14">
        <v>14935921</v>
      </c>
      <c r="D13" s="11" t="str">
        <f>IF($B13="N/A","N/A",IF(C13&gt;10,"No",IF(C13&lt;-10,"No","Yes")))</f>
        <v>N/A</v>
      </c>
      <c r="E13" s="14">
        <v>7797202</v>
      </c>
      <c r="F13" s="11" t="str">
        <f>IF($B13="N/A","N/A",IF(E13&gt;10,"No",IF(E13&lt;-10,"No","Yes")))</f>
        <v>N/A</v>
      </c>
      <c r="G13" s="14">
        <v>10641510</v>
      </c>
      <c r="H13" s="11" t="str">
        <f>IF($B13="N/A","N/A",IF(G13&gt;10,"No",IF(G13&lt;-10,"No","Yes")))</f>
        <v>N/A</v>
      </c>
      <c r="I13" s="12">
        <v>-47.8</v>
      </c>
      <c r="J13" s="12">
        <v>36.479999999999997</v>
      </c>
      <c r="K13" s="48" t="s">
        <v>739</v>
      </c>
      <c r="L13" s="9" t="str">
        <f t="shared" si="3"/>
        <v>No</v>
      </c>
    </row>
    <row r="14" spans="1:12" x14ac:dyDescent="0.2">
      <c r="A14" s="63" t="s">
        <v>157</v>
      </c>
      <c r="B14" s="35" t="s">
        <v>213</v>
      </c>
      <c r="C14" s="8">
        <v>7.0888133783000002</v>
      </c>
      <c r="D14" s="44" t="str">
        <f t="shared" ref="D14:D18" si="4">IF($B14="N/A","N/A",IF(C14&gt;10,"No",IF(C14&lt;-10,"No","Yes")))</f>
        <v>N/A</v>
      </c>
      <c r="E14" s="8">
        <v>6.0764210496000004</v>
      </c>
      <c r="F14" s="44" t="str">
        <f t="shared" ref="F14:F18" si="5">IF($B14="N/A","N/A",IF(E14&gt;10,"No",IF(E14&lt;-10,"No","Yes")))</f>
        <v>N/A</v>
      </c>
      <c r="G14" s="8">
        <v>7.2333946332999997</v>
      </c>
      <c r="H14" s="44" t="str">
        <f t="shared" ref="H14:H18" si="6">IF($B14="N/A","N/A",IF(G14&gt;10,"No",IF(G14&lt;-10,"No","Yes")))</f>
        <v>N/A</v>
      </c>
      <c r="I14" s="12">
        <v>-14.3</v>
      </c>
      <c r="J14" s="12">
        <v>19.04</v>
      </c>
      <c r="K14" s="45" t="s">
        <v>739</v>
      </c>
      <c r="L14" s="9" t="str">
        <f t="shared" ref="L14:L18" si="7">IF(J14="Div by 0", "N/A", IF(K14="N/A","N/A", IF(J14&gt;VALUE(MID(K14,1,2)), "No", IF(J14&lt;-1*VALUE(MID(K14,1,2)), "No", "Yes"))))</f>
        <v>Yes</v>
      </c>
    </row>
    <row r="15" spans="1:12" x14ac:dyDescent="0.2">
      <c r="A15" s="4" t="s">
        <v>419</v>
      </c>
      <c r="B15" s="35" t="s">
        <v>213</v>
      </c>
      <c r="C15" s="8">
        <v>27.597894370999999</v>
      </c>
      <c r="D15" s="44" t="str">
        <f t="shared" si="4"/>
        <v>N/A</v>
      </c>
      <c r="E15" s="8">
        <v>28.089496744000002</v>
      </c>
      <c r="F15" s="44" t="str">
        <f t="shared" si="5"/>
        <v>N/A</v>
      </c>
      <c r="G15" s="8">
        <v>29.296914723</v>
      </c>
      <c r="H15" s="44" t="str">
        <f t="shared" si="6"/>
        <v>N/A</v>
      </c>
      <c r="I15" s="12">
        <v>1.7809999999999999</v>
      </c>
      <c r="J15" s="12">
        <v>4.298</v>
      </c>
      <c r="K15" s="45" t="s">
        <v>739</v>
      </c>
      <c r="L15" s="9" t="str">
        <f t="shared" si="7"/>
        <v>Yes</v>
      </c>
    </row>
    <row r="16" spans="1:12" x14ac:dyDescent="0.2">
      <c r="A16" s="4" t="s">
        <v>420</v>
      </c>
      <c r="B16" s="35" t="s">
        <v>213</v>
      </c>
      <c r="C16" s="8">
        <v>5.7089266729999997</v>
      </c>
      <c r="D16" s="44" t="str">
        <f t="shared" si="4"/>
        <v>N/A</v>
      </c>
      <c r="E16" s="8">
        <v>6.0902424036999996</v>
      </c>
      <c r="F16" s="44" t="str">
        <f t="shared" si="5"/>
        <v>N/A</v>
      </c>
      <c r="G16" s="8">
        <v>6.9351852843000001</v>
      </c>
      <c r="H16" s="44" t="str">
        <f t="shared" si="6"/>
        <v>N/A</v>
      </c>
      <c r="I16" s="12">
        <v>6.6790000000000003</v>
      </c>
      <c r="J16" s="12">
        <v>13.87</v>
      </c>
      <c r="K16" s="45" t="s">
        <v>739</v>
      </c>
      <c r="L16" s="9" t="str">
        <f t="shared" si="7"/>
        <v>Yes</v>
      </c>
    </row>
    <row r="17" spans="1:12" x14ac:dyDescent="0.2">
      <c r="A17" s="4" t="s">
        <v>421</v>
      </c>
      <c r="B17" s="35" t="s">
        <v>213</v>
      </c>
      <c r="C17" s="8">
        <v>2.6592772126000002</v>
      </c>
      <c r="D17" s="44" t="str">
        <f t="shared" si="4"/>
        <v>N/A</v>
      </c>
      <c r="E17" s="8">
        <v>1.9957961031</v>
      </c>
      <c r="F17" s="44" t="str">
        <f t="shared" si="5"/>
        <v>N/A</v>
      </c>
      <c r="G17" s="8">
        <v>2.0750777144999999</v>
      </c>
      <c r="H17" s="44" t="str">
        <f t="shared" si="6"/>
        <v>N/A</v>
      </c>
      <c r="I17" s="12">
        <v>-24.9</v>
      </c>
      <c r="J17" s="12">
        <v>3.972</v>
      </c>
      <c r="K17" s="45" t="s">
        <v>739</v>
      </c>
      <c r="L17" s="9" t="str">
        <f t="shared" si="7"/>
        <v>Yes</v>
      </c>
    </row>
    <row r="18" spans="1:12" x14ac:dyDescent="0.2">
      <c r="A18" s="4" t="s">
        <v>422</v>
      </c>
      <c r="B18" s="35" t="s">
        <v>213</v>
      </c>
      <c r="C18" s="8">
        <v>9.5521782690000006</v>
      </c>
      <c r="D18" s="44" t="str">
        <f t="shared" si="4"/>
        <v>N/A</v>
      </c>
      <c r="E18" s="8">
        <v>7.6940914713000002</v>
      </c>
      <c r="F18" s="44" t="str">
        <f t="shared" si="5"/>
        <v>N/A</v>
      </c>
      <c r="G18" s="8">
        <v>10.480194445</v>
      </c>
      <c r="H18" s="44" t="str">
        <f t="shared" si="6"/>
        <v>N/A</v>
      </c>
      <c r="I18" s="12">
        <v>-19.5</v>
      </c>
      <c r="J18" s="12">
        <v>36.21</v>
      </c>
      <c r="K18" s="45" t="s">
        <v>739</v>
      </c>
      <c r="L18" s="9" t="str">
        <f t="shared" si="7"/>
        <v>No</v>
      </c>
    </row>
    <row r="19" spans="1:12" x14ac:dyDescent="0.2">
      <c r="A19" s="4" t="s">
        <v>75</v>
      </c>
      <c r="B19" s="48" t="s">
        <v>213</v>
      </c>
      <c r="C19" s="36">
        <v>80</v>
      </c>
      <c r="D19" s="44" t="str">
        <f t="shared" ref="D19:D50" si="8">IF($B19="N/A","N/A",IF(C19&gt;10,"No",IF(C19&lt;-10,"No","Yes")))</f>
        <v>N/A</v>
      </c>
      <c r="E19" s="36">
        <v>82</v>
      </c>
      <c r="F19" s="44" t="str">
        <f t="shared" ref="F19:F50" si="9">IF($B19="N/A","N/A",IF(E19&gt;10,"No",IF(E19&lt;-10,"No","Yes")))</f>
        <v>N/A</v>
      </c>
      <c r="G19" s="36">
        <v>97</v>
      </c>
      <c r="H19" s="44" t="str">
        <f t="shared" ref="H19:H50" si="10">IF($B19="N/A","N/A",IF(G19&gt;10,"No",IF(G19&lt;-10,"No","Yes")))</f>
        <v>N/A</v>
      </c>
      <c r="I19" s="12">
        <v>2.5</v>
      </c>
      <c r="J19" s="12">
        <v>18.29</v>
      </c>
      <c r="K19" s="48" t="s">
        <v>213</v>
      </c>
      <c r="L19" s="9" t="str">
        <f t="shared" ref="L19:L25" si="11">IF(J19="Div by 0", "N/A", IF(K19="N/A","N/A", IF(J19&gt;VALUE(MID(K19,1,2)), "No", IF(J19&lt;-1*VALUE(MID(K19,1,2)), "No", "Yes"))))</f>
        <v>N/A</v>
      </c>
    </row>
    <row r="20" spans="1:12" x14ac:dyDescent="0.2">
      <c r="A20" s="4" t="s">
        <v>76</v>
      </c>
      <c r="B20" s="48" t="s">
        <v>213</v>
      </c>
      <c r="C20" s="36">
        <v>162</v>
      </c>
      <c r="D20" s="44" t="str">
        <f t="shared" si="8"/>
        <v>N/A</v>
      </c>
      <c r="E20" s="36">
        <v>164</v>
      </c>
      <c r="F20" s="44" t="str">
        <f t="shared" si="9"/>
        <v>N/A</v>
      </c>
      <c r="G20" s="36">
        <v>212</v>
      </c>
      <c r="H20" s="44" t="str">
        <f t="shared" si="10"/>
        <v>N/A</v>
      </c>
      <c r="I20" s="12">
        <v>1.2350000000000001</v>
      </c>
      <c r="J20" s="12">
        <v>29.27</v>
      </c>
      <c r="K20" s="48" t="s">
        <v>213</v>
      </c>
      <c r="L20" s="9" t="str">
        <f t="shared" si="11"/>
        <v>N/A</v>
      </c>
    </row>
    <row r="21" spans="1:12" x14ac:dyDescent="0.2">
      <c r="A21" s="63" t="s">
        <v>1133</v>
      </c>
      <c r="B21" s="48" t="s">
        <v>213</v>
      </c>
      <c r="C21" s="14">
        <v>5523.1024101000003</v>
      </c>
      <c r="D21" s="11" t="str">
        <f t="shared" si="8"/>
        <v>N/A</v>
      </c>
      <c r="E21" s="14">
        <v>5127.9394074000002</v>
      </c>
      <c r="F21" s="11" t="str">
        <f t="shared" si="9"/>
        <v>N/A</v>
      </c>
      <c r="G21" s="14">
        <v>4710.5783459000004</v>
      </c>
      <c r="H21" s="11" t="str">
        <f t="shared" si="10"/>
        <v>N/A</v>
      </c>
      <c r="I21" s="12">
        <v>-7.15</v>
      </c>
      <c r="J21" s="12">
        <v>-8.14</v>
      </c>
      <c r="K21" s="48" t="s">
        <v>739</v>
      </c>
      <c r="L21" s="9" t="str">
        <f t="shared" si="11"/>
        <v>Yes</v>
      </c>
    </row>
    <row r="22" spans="1:12" x14ac:dyDescent="0.2">
      <c r="A22" s="4" t="s">
        <v>1728</v>
      </c>
      <c r="B22" s="48" t="s">
        <v>213</v>
      </c>
      <c r="C22" s="14">
        <v>10878.426315000001</v>
      </c>
      <c r="D22" s="11" t="str">
        <f t="shared" si="8"/>
        <v>N/A</v>
      </c>
      <c r="E22" s="14">
        <v>9537.5931333999997</v>
      </c>
      <c r="F22" s="11" t="str">
        <f t="shared" si="9"/>
        <v>N/A</v>
      </c>
      <c r="G22" s="14">
        <v>8409.1019646999994</v>
      </c>
      <c r="H22" s="11" t="str">
        <f t="shared" si="10"/>
        <v>N/A</v>
      </c>
      <c r="I22" s="12">
        <v>-12.3</v>
      </c>
      <c r="J22" s="12">
        <v>-11.8</v>
      </c>
      <c r="K22" s="48" t="s">
        <v>739</v>
      </c>
      <c r="L22" s="9" t="str">
        <f t="shared" si="11"/>
        <v>Yes</v>
      </c>
    </row>
    <row r="23" spans="1:12" x14ac:dyDescent="0.2">
      <c r="A23" s="4" t="s">
        <v>1134</v>
      </c>
      <c r="B23" s="48" t="s">
        <v>213</v>
      </c>
      <c r="C23" s="14">
        <v>17630.661669000001</v>
      </c>
      <c r="D23" s="11" t="str">
        <f t="shared" si="8"/>
        <v>N/A</v>
      </c>
      <c r="E23" s="14">
        <v>16035.790381999999</v>
      </c>
      <c r="F23" s="11" t="str">
        <f t="shared" si="9"/>
        <v>N/A</v>
      </c>
      <c r="G23" s="14">
        <v>14698.795674000001</v>
      </c>
      <c r="H23" s="11" t="str">
        <f t="shared" si="10"/>
        <v>N/A</v>
      </c>
      <c r="I23" s="12">
        <v>-9.0500000000000007</v>
      </c>
      <c r="J23" s="12">
        <v>-8.34</v>
      </c>
      <c r="K23" s="48" t="s">
        <v>739</v>
      </c>
      <c r="L23" s="9" t="str">
        <f t="shared" si="11"/>
        <v>Yes</v>
      </c>
    </row>
    <row r="24" spans="1:12" x14ac:dyDescent="0.2">
      <c r="A24" s="4" t="s">
        <v>1135</v>
      </c>
      <c r="B24" s="48" t="s">
        <v>213</v>
      </c>
      <c r="C24" s="14">
        <v>2577.8092286000001</v>
      </c>
      <c r="D24" s="11" t="str">
        <f t="shared" si="8"/>
        <v>N/A</v>
      </c>
      <c r="E24" s="14">
        <v>2515.7245630000002</v>
      </c>
      <c r="F24" s="11" t="str">
        <f t="shared" si="9"/>
        <v>N/A</v>
      </c>
      <c r="G24" s="14">
        <v>2400.7224808999999</v>
      </c>
      <c r="H24" s="11" t="str">
        <f t="shared" si="10"/>
        <v>N/A</v>
      </c>
      <c r="I24" s="12">
        <v>-2.41</v>
      </c>
      <c r="J24" s="12">
        <v>-4.57</v>
      </c>
      <c r="K24" s="48" t="s">
        <v>739</v>
      </c>
      <c r="L24" s="9" t="str">
        <f t="shared" si="11"/>
        <v>Yes</v>
      </c>
    </row>
    <row r="25" spans="1:12" x14ac:dyDescent="0.2">
      <c r="A25" s="4" t="s">
        <v>1136</v>
      </c>
      <c r="B25" s="48" t="s">
        <v>213</v>
      </c>
      <c r="C25" s="14">
        <v>4983.1132017</v>
      </c>
      <c r="D25" s="11" t="str">
        <f t="shared" si="8"/>
        <v>N/A</v>
      </c>
      <c r="E25" s="14">
        <v>4636.8120467999997</v>
      </c>
      <c r="F25" s="11" t="str">
        <f t="shared" si="9"/>
        <v>N/A</v>
      </c>
      <c r="G25" s="14">
        <v>4122.1753676999997</v>
      </c>
      <c r="H25" s="11" t="str">
        <f t="shared" si="10"/>
        <v>N/A</v>
      </c>
      <c r="I25" s="12">
        <v>-6.95</v>
      </c>
      <c r="J25" s="12">
        <v>-11.1</v>
      </c>
      <c r="K25" s="48" t="s">
        <v>739</v>
      </c>
      <c r="L25" s="9" t="str">
        <f t="shared" si="11"/>
        <v>Yes</v>
      </c>
    </row>
    <row r="26" spans="1:12" x14ac:dyDescent="0.2">
      <c r="A26" s="2" t="s">
        <v>1137</v>
      </c>
      <c r="B26" s="48" t="s">
        <v>213</v>
      </c>
      <c r="C26" s="14">
        <v>5595.5324683999997</v>
      </c>
      <c r="D26" s="11" t="str">
        <f t="shared" si="8"/>
        <v>N/A</v>
      </c>
      <c r="E26" s="14">
        <v>5204.8478501</v>
      </c>
      <c r="F26" s="11" t="str">
        <f t="shared" si="9"/>
        <v>N/A</v>
      </c>
      <c r="G26" s="14">
        <v>4812.7537891000002</v>
      </c>
      <c r="H26" s="11" t="str">
        <f t="shared" si="10"/>
        <v>N/A</v>
      </c>
      <c r="I26" s="12">
        <v>-6.98</v>
      </c>
      <c r="J26" s="12">
        <v>-7.53</v>
      </c>
      <c r="K26" s="48" t="s">
        <v>739</v>
      </c>
      <c r="L26" s="9" t="str">
        <f>IF(J26="Div by 0", "N/A", IF(OR(J26="N/A",K26="N/A"),"N/A", IF(J26&gt;VALUE(MID(K26,1,2)), "No", IF(J26&lt;-1*VALUE(MID(K26,1,2)), "No", "Yes"))))</f>
        <v>Yes</v>
      </c>
    </row>
    <row r="27" spans="1:12" x14ac:dyDescent="0.2">
      <c r="A27" s="2" t="s">
        <v>1138</v>
      </c>
      <c r="B27" s="48" t="s">
        <v>213</v>
      </c>
      <c r="C27" s="14">
        <v>5434.3548302999998</v>
      </c>
      <c r="D27" s="11" t="str">
        <f t="shared" si="8"/>
        <v>N/A</v>
      </c>
      <c r="E27" s="14">
        <v>5033.9046538000002</v>
      </c>
      <c r="F27" s="11" t="str">
        <f t="shared" si="9"/>
        <v>N/A</v>
      </c>
      <c r="G27" s="14">
        <v>4582.1592775999998</v>
      </c>
      <c r="H27" s="11" t="str">
        <f t="shared" si="10"/>
        <v>N/A</v>
      </c>
      <c r="I27" s="12">
        <v>-7.37</v>
      </c>
      <c r="J27" s="12">
        <v>-8.9700000000000006</v>
      </c>
      <c r="K27" s="48" t="s">
        <v>739</v>
      </c>
      <c r="L27" s="9" t="str">
        <f>IF(J27="Div by 0", "N/A", IF(OR(J27="N/A",K27="N/A"),"N/A", IF(J27&gt;VALUE(MID(K27,1,2)), "No", IF(J27&lt;-1*VALUE(MID(K27,1,2)), "No", "Yes"))))</f>
        <v>Yes</v>
      </c>
    </row>
    <row r="28" spans="1:12" x14ac:dyDescent="0.2">
      <c r="A28" s="63" t="s">
        <v>1139</v>
      </c>
      <c r="B28" s="48" t="s">
        <v>213</v>
      </c>
      <c r="C28" s="14">
        <v>9932.5983668000008</v>
      </c>
      <c r="D28" s="11" t="str">
        <f t="shared" si="8"/>
        <v>N/A</v>
      </c>
      <c r="E28" s="14">
        <v>8778.7069162000007</v>
      </c>
      <c r="F28" s="11" t="str">
        <f t="shared" si="9"/>
        <v>N/A</v>
      </c>
      <c r="G28" s="14">
        <v>7856.2911315000001</v>
      </c>
      <c r="H28" s="11" t="str">
        <f t="shared" si="10"/>
        <v>N/A</v>
      </c>
      <c r="I28" s="12">
        <v>-11.6</v>
      </c>
      <c r="J28" s="12">
        <v>-10.5</v>
      </c>
      <c r="K28" s="48" t="s">
        <v>739</v>
      </c>
      <c r="L28" s="9" t="str">
        <f>IF(J28="Div by 0", "N/A", IF(K28="N/A","N/A", IF(J28&gt;VALUE(MID(K28,1,2)), "No", IF(J28&lt;-1*VALUE(MID(K28,1,2)), "No", "Yes"))))</f>
        <v>Yes</v>
      </c>
    </row>
    <row r="29" spans="1:12" x14ac:dyDescent="0.2">
      <c r="A29" s="2" t="s">
        <v>1140</v>
      </c>
      <c r="B29" s="48" t="s">
        <v>213</v>
      </c>
      <c r="C29" s="14">
        <v>10250.357494</v>
      </c>
      <c r="D29" s="11" t="str">
        <f t="shared" si="8"/>
        <v>N/A</v>
      </c>
      <c r="E29" s="14">
        <v>8750.7938682999993</v>
      </c>
      <c r="F29" s="11" t="str">
        <f t="shared" si="9"/>
        <v>N/A</v>
      </c>
      <c r="G29" s="14">
        <v>7714.8220159000002</v>
      </c>
      <c r="H29" s="11" t="str">
        <f t="shared" si="10"/>
        <v>N/A</v>
      </c>
      <c r="I29" s="12">
        <v>-14.6</v>
      </c>
      <c r="J29" s="12">
        <v>-11.8</v>
      </c>
      <c r="K29" s="48" t="s">
        <v>739</v>
      </c>
      <c r="L29" s="9" t="str">
        <f>IF(J29="Div by 0", "N/A", IF(K29="N/A","N/A", IF(J29&gt;VALUE(MID(K29,1,2)), "No", IF(J29&lt;-1*VALUE(MID(K29,1,2)), "No", "Yes"))))</f>
        <v>Yes</v>
      </c>
    </row>
    <row r="30" spans="1:12" x14ac:dyDescent="0.2">
      <c r="A30" s="2" t="s">
        <v>1141</v>
      </c>
      <c r="B30" s="48" t="s">
        <v>213</v>
      </c>
      <c r="C30" s="14">
        <v>10185.234721000001</v>
      </c>
      <c r="D30" s="11" t="str">
        <f t="shared" si="8"/>
        <v>N/A</v>
      </c>
      <c r="E30" s="14">
        <v>9244.8501976000007</v>
      </c>
      <c r="F30" s="11" t="str">
        <f t="shared" si="9"/>
        <v>N/A</v>
      </c>
      <c r="G30" s="14">
        <v>8337.0434114</v>
      </c>
      <c r="H30" s="11" t="str">
        <f t="shared" si="10"/>
        <v>N/A</v>
      </c>
      <c r="I30" s="12">
        <v>-9.23</v>
      </c>
      <c r="J30" s="12">
        <v>-9.82</v>
      </c>
      <c r="K30" s="48" t="s">
        <v>739</v>
      </c>
      <c r="L30" s="9" t="str">
        <f>IF(J30="Div by 0", "N/A", IF(K30="N/A","N/A", IF(J30&gt;VALUE(MID(K30,1,2)), "No", IF(J30&lt;-1*VALUE(MID(K30,1,2)), "No", "Yes"))))</f>
        <v>Yes</v>
      </c>
    </row>
    <row r="31" spans="1:12" x14ac:dyDescent="0.2">
      <c r="A31" s="2" t="s">
        <v>1142</v>
      </c>
      <c r="B31" s="48" t="s">
        <v>213</v>
      </c>
      <c r="C31" s="14">
        <v>9897.1723598999997</v>
      </c>
      <c r="D31" s="11" t="str">
        <f t="shared" si="8"/>
        <v>N/A</v>
      </c>
      <c r="E31" s="14">
        <v>8798.4334498999997</v>
      </c>
      <c r="F31" s="11" t="str">
        <f t="shared" si="9"/>
        <v>N/A</v>
      </c>
      <c r="G31" s="14">
        <v>7842.1668232000002</v>
      </c>
      <c r="H31" s="11" t="str">
        <f t="shared" si="10"/>
        <v>N/A</v>
      </c>
      <c r="I31" s="12">
        <v>-11.1</v>
      </c>
      <c r="J31" s="12">
        <v>-10.9</v>
      </c>
      <c r="K31" s="48" t="s">
        <v>739</v>
      </c>
      <c r="L31" s="9" t="str">
        <f>IF(J31="Div by 0", "N/A", IF(OR(J31="N/A",K31="N/A"),"N/A", IF(J31&gt;VALUE(MID(K31,1,2)), "No", IF(J31&lt;-1*VALUE(MID(K31,1,2)), "No", "Yes"))))</f>
        <v>Yes</v>
      </c>
    </row>
    <row r="32" spans="1:12" x14ac:dyDescent="0.2">
      <c r="A32" s="2" t="s">
        <v>1143</v>
      </c>
      <c r="B32" s="48" t="s">
        <v>213</v>
      </c>
      <c r="C32" s="14">
        <v>9986.6833047</v>
      </c>
      <c r="D32" s="11" t="str">
        <f t="shared" si="8"/>
        <v>N/A</v>
      </c>
      <c r="E32" s="14">
        <v>8749.6303453</v>
      </c>
      <c r="F32" s="11" t="str">
        <f t="shared" si="9"/>
        <v>N/A</v>
      </c>
      <c r="G32" s="14">
        <v>7876.7297765000003</v>
      </c>
      <c r="H32" s="11" t="str">
        <f t="shared" si="10"/>
        <v>N/A</v>
      </c>
      <c r="I32" s="12">
        <v>-12.4</v>
      </c>
      <c r="J32" s="12">
        <v>-9.98</v>
      </c>
      <c r="K32" s="48" t="s">
        <v>739</v>
      </c>
      <c r="L32" s="9" t="str">
        <f>IF(J32="Div by 0", "N/A", IF(OR(J32="N/A",K32="N/A"),"N/A", IF(J32&gt;VALUE(MID(K32,1,2)), "No", IF(J32&lt;-1*VALUE(MID(K32,1,2)), "No", "Yes"))))</f>
        <v>Yes</v>
      </c>
    </row>
    <row r="33" spans="1:12" x14ac:dyDescent="0.2">
      <c r="A33" s="2" t="s">
        <v>1731</v>
      </c>
      <c r="B33" s="48" t="s">
        <v>213</v>
      </c>
      <c r="C33" s="14">
        <v>6504.0571429000001</v>
      </c>
      <c r="D33" s="11" t="str">
        <f t="shared" si="8"/>
        <v>N/A</v>
      </c>
      <c r="E33" s="14">
        <v>7008.5159573999999</v>
      </c>
      <c r="F33" s="11" t="str">
        <f t="shared" si="9"/>
        <v>N/A</v>
      </c>
      <c r="G33" s="14">
        <v>13482.789116</v>
      </c>
      <c r="H33" s="11" t="str">
        <f t="shared" si="10"/>
        <v>N/A</v>
      </c>
      <c r="I33" s="12">
        <v>7.7560000000000002</v>
      </c>
      <c r="J33" s="12">
        <v>92.38</v>
      </c>
      <c r="K33" s="48" t="s">
        <v>739</v>
      </c>
      <c r="L33" s="9" t="str">
        <f t="shared" ref="L33:L45" si="12">IF(J33="Div by 0", "N/A", IF(K33="N/A","N/A", IF(J33&gt;VALUE(MID(K33,1,2)), "No", IF(J33&lt;-1*VALUE(MID(K33,1,2)), "No", "Yes"))))</f>
        <v>No</v>
      </c>
    </row>
    <row r="34" spans="1:12" x14ac:dyDescent="0.2">
      <c r="A34" s="2" t="s">
        <v>1732</v>
      </c>
      <c r="B34" s="48" t="s">
        <v>213</v>
      </c>
      <c r="C34" s="14">
        <v>2932.4768518999999</v>
      </c>
      <c r="D34" s="11" t="str">
        <f t="shared" si="8"/>
        <v>N/A</v>
      </c>
      <c r="E34" s="14">
        <v>2664.0931750999998</v>
      </c>
      <c r="F34" s="11" t="str">
        <f t="shared" si="9"/>
        <v>N/A</v>
      </c>
      <c r="G34" s="14">
        <v>2878.8260362000001</v>
      </c>
      <c r="H34" s="11" t="str">
        <f t="shared" si="10"/>
        <v>N/A</v>
      </c>
      <c r="I34" s="12">
        <v>-9.15</v>
      </c>
      <c r="J34" s="12">
        <v>8.06</v>
      </c>
      <c r="K34" s="48" t="s">
        <v>739</v>
      </c>
      <c r="L34" s="9" t="str">
        <f t="shared" si="12"/>
        <v>Yes</v>
      </c>
    </row>
    <row r="35" spans="1:12" x14ac:dyDescent="0.2">
      <c r="A35" s="2" t="s">
        <v>1733</v>
      </c>
      <c r="B35" s="48" t="s">
        <v>213</v>
      </c>
      <c r="C35" s="14">
        <v>9599.3291711000002</v>
      </c>
      <c r="D35" s="11" t="str">
        <f t="shared" si="8"/>
        <v>N/A</v>
      </c>
      <c r="E35" s="14">
        <v>8715.7365250999992</v>
      </c>
      <c r="F35" s="11" t="str">
        <f t="shared" si="9"/>
        <v>N/A</v>
      </c>
      <c r="G35" s="14">
        <v>8034.6334488000002</v>
      </c>
      <c r="H35" s="11" t="str">
        <f t="shared" si="10"/>
        <v>N/A</v>
      </c>
      <c r="I35" s="12">
        <v>-9.1999999999999993</v>
      </c>
      <c r="J35" s="12">
        <v>-7.81</v>
      </c>
      <c r="K35" s="48" t="s">
        <v>739</v>
      </c>
      <c r="L35" s="9" t="str">
        <f t="shared" si="12"/>
        <v>Yes</v>
      </c>
    </row>
    <row r="36" spans="1:12" x14ac:dyDescent="0.2">
      <c r="A36" s="2" t="s">
        <v>1734</v>
      </c>
      <c r="B36" s="48" t="s">
        <v>213</v>
      </c>
      <c r="C36" s="14">
        <v>211.66016210999999</v>
      </c>
      <c r="D36" s="11" t="str">
        <f t="shared" si="8"/>
        <v>N/A</v>
      </c>
      <c r="E36" s="14">
        <v>301.06247603000003</v>
      </c>
      <c r="F36" s="11" t="str">
        <f t="shared" si="9"/>
        <v>N/A</v>
      </c>
      <c r="G36" s="14">
        <v>176.30311183000001</v>
      </c>
      <c r="H36" s="11" t="str">
        <f t="shared" si="10"/>
        <v>N/A</v>
      </c>
      <c r="I36" s="12">
        <v>42.24</v>
      </c>
      <c r="J36" s="12">
        <v>-41.4</v>
      </c>
      <c r="K36" s="48" t="s">
        <v>739</v>
      </c>
      <c r="L36" s="9" t="str">
        <f t="shared" si="12"/>
        <v>No</v>
      </c>
    </row>
    <row r="37" spans="1:12" x14ac:dyDescent="0.2">
      <c r="A37" s="2" t="s">
        <v>1735</v>
      </c>
      <c r="B37" s="48" t="s">
        <v>213</v>
      </c>
      <c r="C37" s="14" t="s">
        <v>1748</v>
      </c>
      <c r="D37" s="11" t="str">
        <f t="shared" si="8"/>
        <v>N/A</v>
      </c>
      <c r="E37" s="14" t="s">
        <v>1748</v>
      </c>
      <c r="F37" s="11" t="str">
        <f t="shared" si="9"/>
        <v>N/A</v>
      </c>
      <c r="G37" s="14" t="s">
        <v>1748</v>
      </c>
      <c r="H37" s="11" t="str">
        <f t="shared" si="10"/>
        <v>N/A</v>
      </c>
      <c r="I37" s="12" t="s">
        <v>1748</v>
      </c>
      <c r="J37" s="12" t="s">
        <v>1748</v>
      </c>
      <c r="K37" s="48" t="s">
        <v>739</v>
      </c>
      <c r="L37" s="9" t="str">
        <f t="shared" si="12"/>
        <v>N/A</v>
      </c>
    </row>
    <row r="38" spans="1:12" x14ac:dyDescent="0.2">
      <c r="A38" s="2" t="s">
        <v>1736</v>
      </c>
      <c r="B38" s="48" t="s">
        <v>213</v>
      </c>
      <c r="C38" s="14" t="s">
        <v>1748</v>
      </c>
      <c r="D38" s="11" t="str">
        <f t="shared" si="8"/>
        <v>N/A</v>
      </c>
      <c r="E38" s="14" t="s">
        <v>1748</v>
      </c>
      <c r="F38" s="11" t="str">
        <f t="shared" si="9"/>
        <v>N/A</v>
      </c>
      <c r="G38" s="14" t="s">
        <v>1748</v>
      </c>
      <c r="H38" s="11" t="str">
        <f t="shared" si="10"/>
        <v>N/A</v>
      </c>
      <c r="I38" s="12" t="s">
        <v>1748</v>
      </c>
      <c r="J38" s="12" t="s">
        <v>1748</v>
      </c>
      <c r="K38" s="48" t="s">
        <v>739</v>
      </c>
      <c r="L38" s="9" t="str">
        <f t="shared" si="12"/>
        <v>N/A</v>
      </c>
    </row>
    <row r="39" spans="1:12" x14ac:dyDescent="0.2">
      <c r="A39" s="2" t="s">
        <v>1737</v>
      </c>
      <c r="B39" s="48" t="s">
        <v>213</v>
      </c>
      <c r="C39" s="14">
        <v>160.81776375000001</v>
      </c>
      <c r="D39" s="11" t="str">
        <f t="shared" si="8"/>
        <v>N/A</v>
      </c>
      <c r="E39" s="14">
        <v>107.06022989</v>
      </c>
      <c r="F39" s="11" t="str">
        <f t="shared" si="9"/>
        <v>N/A</v>
      </c>
      <c r="G39" s="14">
        <v>106.83138639000001</v>
      </c>
      <c r="H39" s="11" t="str">
        <f t="shared" si="10"/>
        <v>N/A</v>
      </c>
      <c r="I39" s="12">
        <v>-33.4</v>
      </c>
      <c r="J39" s="12">
        <v>-0.214</v>
      </c>
      <c r="K39" s="48" t="s">
        <v>739</v>
      </c>
      <c r="L39" s="9" t="str">
        <f t="shared" si="12"/>
        <v>Yes</v>
      </c>
    </row>
    <row r="40" spans="1:12" x14ac:dyDescent="0.2">
      <c r="A40" s="2" t="s">
        <v>1738</v>
      </c>
      <c r="B40" s="48" t="s">
        <v>213</v>
      </c>
      <c r="C40" s="14" t="s">
        <v>1748</v>
      </c>
      <c r="D40" s="11" t="str">
        <f t="shared" si="8"/>
        <v>N/A</v>
      </c>
      <c r="E40" s="14" t="s">
        <v>1748</v>
      </c>
      <c r="F40" s="11" t="str">
        <f t="shared" si="9"/>
        <v>N/A</v>
      </c>
      <c r="G40" s="14" t="s">
        <v>1748</v>
      </c>
      <c r="H40" s="11" t="str">
        <f t="shared" si="10"/>
        <v>N/A</v>
      </c>
      <c r="I40" s="12" t="s">
        <v>1748</v>
      </c>
      <c r="J40" s="12" t="s">
        <v>1748</v>
      </c>
      <c r="K40" s="48" t="s">
        <v>739</v>
      </c>
      <c r="L40" s="9" t="str">
        <f t="shared" si="12"/>
        <v>N/A</v>
      </c>
    </row>
    <row r="41" spans="1:12" x14ac:dyDescent="0.2">
      <c r="A41" s="2" t="s">
        <v>1739</v>
      </c>
      <c r="B41" s="48" t="s">
        <v>213</v>
      </c>
      <c r="C41" s="14">
        <v>18870.154411</v>
      </c>
      <c r="D41" s="11" t="str">
        <f t="shared" si="8"/>
        <v>N/A</v>
      </c>
      <c r="E41" s="14">
        <v>17431.067711</v>
      </c>
      <c r="F41" s="11" t="str">
        <f t="shared" si="9"/>
        <v>N/A</v>
      </c>
      <c r="G41" s="14">
        <v>15137.480662</v>
      </c>
      <c r="H41" s="11" t="str">
        <f t="shared" si="10"/>
        <v>N/A</v>
      </c>
      <c r="I41" s="12">
        <v>-7.63</v>
      </c>
      <c r="J41" s="12">
        <v>-13.2</v>
      </c>
      <c r="K41" s="48" t="s">
        <v>739</v>
      </c>
      <c r="L41" s="9" t="str">
        <f t="shared" si="12"/>
        <v>Yes</v>
      </c>
    </row>
    <row r="42" spans="1:12" x14ac:dyDescent="0.2">
      <c r="A42" s="2" t="s">
        <v>1740</v>
      </c>
      <c r="B42" s="48" t="s">
        <v>213</v>
      </c>
      <c r="C42" s="14" t="s">
        <v>1748</v>
      </c>
      <c r="D42" s="11" t="str">
        <f t="shared" si="8"/>
        <v>N/A</v>
      </c>
      <c r="E42" s="14" t="s">
        <v>1748</v>
      </c>
      <c r="F42" s="11" t="str">
        <f t="shared" si="9"/>
        <v>N/A</v>
      </c>
      <c r="G42" s="14" t="s">
        <v>1748</v>
      </c>
      <c r="H42" s="11" t="str">
        <f t="shared" si="10"/>
        <v>N/A</v>
      </c>
      <c r="I42" s="12" t="s">
        <v>1748</v>
      </c>
      <c r="J42" s="12" t="s">
        <v>1748</v>
      </c>
      <c r="K42" s="48" t="s">
        <v>739</v>
      </c>
      <c r="L42" s="9" t="str">
        <f t="shared" si="12"/>
        <v>N/A</v>
      </c>
    </row>
    <row r="43" spans="1:12" x14ac:dyDescent="0.2">
      <c r="A43" s="2" t="s">
        <v>1741</v>
      </c>
      <c r="B43" s="48" t="s">
        <v>213</v>
      </c>
      <c r="C43" s="14" t="s">
        <v>1748</v>
      </c>
      <c r="D43" s="11" t="str">
        <f t="shared" si="8"/>
        <v>N/A</v>
      </c>
      <c r="E43" s="14" t="s">
        <v>1748</v>
      </c>
      <c r="F43" s="11" t="str">
        <f t="shared" si="9"/>
        <v>N/A</v>
      </c>
      <c r="G43" s="14" t="s">
        <v>1748</v>
      </c>
      <c r="H43" s="11" t="str">
        <f t="shared" si="10"/>
        <v>N/A</v>
      </c>
      <c r="I43" s="12" t="s">
        <v>1748</v>
      </c>
      <c r="J43" s="12" t="s">
        <v>1748</v>
      </c>
      <c r="K43" s="48" t="s">
        <v>739</v>
      </c>
      <c r="L43" s="9" t="str">
        <f t="shared" si="12"/>
        <v>N/A</v>
      </c>
    </row>
    <row r="44" spans="1:12" x14ac:dyDescent="0.2">
      <c r="A44" s="2" t="s">
        <v>1144</v>
      </c>
      <c r="B44" s="48" t="s">
        <v>213</v>
      </c>
      <c r="C44" s="14">
        <v>12486.32418</v>
      </c>
      <c r="D44" s="11" t="str">
        <f t="shared" si="8"/>
        <v>N/A</v>
      </c>
      <c r="E44" s="14">
        <v>11193.784506</v>
      </c>
      <c r="F44" s="11" t="str">
        <f t="shared" si="9"/>
        <v>N/A</v>
      </c>
      <c r="G44" s="14">
        <v>10114.695352000001</v>
      </c>
      <c r="H44" s="11" t="str">
        <f t="shared" si="10"/>
        <v>N/A</v>
      </c>
      <c r="I44" s="12">
        <v>-10.4</v>
      </c>
      <c r="J44" s="12">
        <v>-9.64</v>
      </c>
      <c r="K44" s="48" t="s">
        <v>739</v>
      </c>
      <c r="L44" s="9" t="str">
        <f t="shared" si="12"/>
        <v>Yes</v>
      </c>
    </row>
    <row r="45" spans="1:12" ht="25.5" x14ac:dyDescent="0.2">
      <c r="A45" s="2" t="s">
        <v>1145</v>
      </c>
      <c r="B45" s="48" t="s">
        <v>213</v>
      </c>
      <c r="C45" s="14">
        <v>592.17155430000003</v>
      </c>
      <c r="D45" s="11" t="str">
        <f t="shared" si="8"/>
        <v>N/A</v>
      </c>
      <c r="E45" s="14">
        <v>542.67308333999995</v>
      </c>
      <c r="F45" s="11" t="str">
        <f t="shared" si="9"/>
        <v>N/A</v>
      </c>
      <c r="G45" s="14">
        <v>473.96927082000002</v>
      </c>
      <c r="H45" s="11" t="str">
        <f t="shared" si="10"/>
        <v>N/A</v>
      </c>
      <c r="I45" s="12">
        <v>-8.36</v>
      </c>
      <c r="J45" s="12">
        <v>-12.7</v>
      </c>
      <c r="K45" s="48" t="s">
        <v>739</v>
      </c>
      <c r="L45" s="9" t="str">
        <f t="shared" si="12"/>
        <v>Yes</v>
      </c>
    </row>
    <row r="46" spans="1:12" x14ac:dyDescent="0.2">
      <c r="A46" s="2" t="s">
        <v>1146</v>
      </c>
      <c r="B46" s="35" t="s">
        <v>213</v>
      </c>
      <c r="C46" s="47">
        <v>53207.509120000002</v>
      </c>
      <c r="D46" s="44" t="str">
        <f t="shared" si="8"/>
        <v>N/A</v>
      </c>
      <c r="E46" s="47">
        <v>50478.407923999999</v>
      </c>
      <c r="F46" s="44" t="str">
        <f t="shared" si="9"/>
        <v>N/A</v>
      </c>
      <c r="G46" s="47">
        <v>48292.876067999998</v>
      </c>
      <c r="H46" s="44" t="str">
        <f t="shared" si="10"/>
        <v>N/A</v>
      </c>
      <c r="I46" s="12">
        <v>-5.13</v>
      </c>
      <c r="J46" s="12">
        <v>-4.33</v>
      </c>
      <c r="K46" s="45" t="s">
        <v>739</v>
      </c>
      <c r="L46" s="9" t="str">
        <f>IF(J46="Div by 0", "N/A", IF(K46="N/A","N/A", IF(J46&gt;VALUE(MID(K46,1,2)), "No", IF(J46&lt;-1*VALUE(MID(K46,1,2)), "No", "Yes"))))</f>
        <v>Yes</v>
      </c>
    </row>
    <row r="47" spans="1:12" x14ac:dyDescent="0.2">
      <c r="A47" s="64" t="s">
        <v>1147</v>
      </c>
      <c r="B47" s="35" t="s">
        <v>213</v>
      </c>
      <c r="C47" s="47">
        <v>122065.10917</v>
      </c>
      <c r="D47" s="44" t="str">
        <f t="shared" si="8"/>
        <v>N/A</v>
      </c>
      <c r="E47" s="47">
        <v>96041.117117000002</v>
      </c>
      <c r="F47" s="44" t="str">
        <f t="shared" si="9"/>
        <v>N/A</v>
      </c>
      <c r="G47" s="47">
        <v>176111.685</v>
      </c>
      <c r="H47" s="44" t="str">
        <f t="shared" si="10"/>
        <v>N/A</v>
      </c>
      <c r="I47" s="12">
        <v>-21.3</v>
      </c>
      <c r="J47" s="12">
        <v>83.37</v>
      </c>
      <c r="K47" s="45" t="s">
        <v>739</v>
      </c>
      <c r="L47" s="9" t="str">
        <f>IF(J47="Div by 0", "N/A", IF(K47="N/A","N/A", IF(J47&gt;VALUE(MID(K47,1,2)), "No", IF(J47&lt;-1*VALUE(MID(K47,1,2)), "No", "Yes"))))</f>
        <v>No</v>
      </c>
    </row>
    <row r="48" spans="1:12" ht="25.5" x14ac:dyDescent="0.2">
      <c r="A48" s="2" t="s">
        <v>1148</v>
      </c>
      <c r="B48" s="35" t="s">
        <v>213</v>
      </c>
      <c r="C48" s="47">
        <v>190156.27273</v>
      </c>
      <c r="D48" s="44" t="str">
        <f t="shared" si="8"/>
        <v>N/A</v>
      </c>
      <c r="E48" s="47">
        <v>153060.60714000001</v>
      </c>
      <c r="F48" s="44" t="str">
        <f t="shared" si="9"/>
        <v>N/A</v>
      </c>
      <c r="G48" s="47">
        <v>156334.77778</v>
      </c>
      <c r="H48" s="44" t="str">
        <f t="shared" si="10"/>
        <v>N/A</v>
      </c>
      <c r="I48" s="12">
        <v>-19.5</v>
      </c>
      <c r="J48" s="12">
        <v>2.1389999999999998</v>
      </c>
      <c r="K48" s="45" t="s">
        <v>739</v>
      </c>
      <c r="L48" s="9" t="str">
        <f>IF(J48="Div by 0", "N/A", IF(K48="N/A","N/A", IF(J48&gt;VALUE(MID(K48,1,2)), "No", IF(J48&lt;-1*VALUE(MID(K48,1,2)), "No", "Yes"))))</f>
        <v>Yes</v>
      </c>
    </row>
    <row r="49" spans="1:12" x14ac:dyDescent="0.2">
      <c r="A49" s="6" t="s">
        <v>1149</v>
      </c>
      <c r="B49" s="35" t="s">
        <v>213</v>
      </c>
      <c r="C49" s="47" t="s">
        <v>1748</v>
      </c>
      <c r="D49" s="44" t="str">
        <f t="shared" si="8"/>
        <v>N/A</v>
      </c>
      <c r="E49" s="47" t="s">
        <v>1748</v>
      </c>
      <c r="F49" s="44" t="str">
        <f t="shared" si="9"/>
        <v>N/A</v>
      </c>
      <c r="G49" s="47" t="s">
        <v>1748</v>
      </c>
      <c r="H49" s="44" t="str">
        <f t="shared" si="10"/>
        <v>N/A</v>
      </c>
      <c r="I49" s="12" t="s">
        <v>1748</v>
      </c>
      <c r="J49" s="12" t="s">
        <v>1748</v>
      </c>
      <c r="K49" s="45" t="s">
        <v>739</v>
      </c>
      <c r="L49" s="9" t="str">
        <f t="shared" ref="L49:L59" si="13">IF(J49="Div by 0", "N/A", IF(K49="N/A","N/A", IF(J49&gt;VALUE(MID(K49,1,2)), "No", IF(J49&lt;-1*VALUE(MID(K49,1,2)), "No", "Yes"))))</f>
        <v>N/A</v>
      </c>
    </row>
    <row r="50" spans="1:12" ht="25.5" x14ac:dyDescent="0.2">
      <c r="A50" s="2" t="s">
        <v>1150</v>
      </c>
      <c r="B50" s="35" t="s">
        <v>213</v>
      </c>
      <c r="C50" s="47" t="s">
        <v>1748</v>
      </c>
      <c r="D50" s="44" t="str">
        <f t="shared" si="8"/>
        <v>N/A</v>
      </c>
      <c r="E50" s="47" t="s">
        <v>1748</v>
      </c>
      <c r="F50" s="44" t="str">
        <f t="shared" si="9"/>
        <v>N/A</v>
      </c>
      <c r="G50" s="47" t="s">
        <v>1748</v>
      </c>
      <c r="H50" s="44" t="str">
        <f t="shared" si="10"/>
        <v>N/A</v>
      </c>
      <c r="I50" s="12" t="s">
        <v>1748</v>
      </c>
      <c r="J50" s="12" t="s">
        <v>1748</v>
      </c>
      <c r="K50" s="45" t="s">
        <v>739</v>
      </c>
      <c r="L50" s="9" t="str">
        <f t="shared" si="13"/>
        <v>N/A</v>
      </c>
    </row>
    <row r="51" spans="1:12" x14ac:dyDescent="0.2">
      <c r="A51" s="2" t="s">
        <v>1151</v>
      </c>
      <c r="B51" s="35" t="s">
        <v>213</v>
      </c>
      <c r="C51" s="47" t="s">
        <v>1748</v>
      </c>
      <c r="D51" s="44" t="str">
        <f t="shared" ref="D51:D82" si="14">IF($B51="N/A","N/A",IF(C51&gt;10,"No",IF(C51&lt;-10,"No","Yes")))</f>
        <v>N/A</v>
      </c>
      <c r="E51" s="47" t="s">
        <v>1748</v>
      </c>
      <c r="F51" s="44" t="str">
        <f t="shared" ref="F51:F82" si="15">IF($B51="N/A","N/A",IF(E51&gt;10,"No",IF(E51&lt;-10,"No","Yes")))</f>
        <v>N/A</v>
      </c>
      <c r="G51" s="47" t="s">
        <v>1748</v>
      </c>
      <c r="H51" s="44" t="str">
        <f t="shared" ref="H51:H82" si="16">IF($B51="N/A","N/A",IF(G51&gt;10,"No",IF(G51&lt;-10,"No","Yes")))</f>
        <v>N/A</v>
      </c>
      <c r="I51" s="12" t="s">
        <v>1748</v>
      </c>
      <c r="J51" s="12" t="s">
        <v>1748</v>
      </c>
      <c r="K51" s="45" t="s">
        <v>739</v>
      </c>
      <c r="L51" s="9" t="str">
        <f t="shared" si="13"/>
        <v>N/A</v>
      </c>
    </row>
    <row r="52" spans="1:12" ht="25.5" x14ac:dyDescent="0.2">
      <c r="A52" s="2" t="s">
        <v>1152</v>
      </c>
      <c r="B52" s="35" t="s">
        <v>213</v>
      </c>
      <c r="C52" s="47" t="s">
        <v>1748</v>
      </c>
      <c r="D52" s="44" t="str">
        <f t="shared" si="14"/>
        <v>N/A</v>
      </c>
      <c r="E52" s="47" t="s">
        <v>1748</v>
      </c>
      <c r="F52" s="44" t="str">
        <f t="shared" si="15"/>
        <v>N/A</v>
      </c>
      <c r="G52" s="47" t="s">
        <v>1748</v>
      </c>
      <c r="H52" s="44" t="str">
        <f t="shared" si="16"/>
        <v>N/A</v>
      </c>
      <c r="I52" s="12" t="s">
        <v>1748</v>
      </c>
      <c r="J52" s="12" t="s">
        <v>1748</v>
      </c>
      <c r="K52" s="45" t="s">
        <v>739</v>
      </c>
      <c r="L52" s="9" t="str">
        <f t="shared" si="13"/>
        <v>N/A</v>
      </c>
    </row>
    <row r="53" spans="1:12" ht="25.5" x14ac:dyDescent="0.2">
      <c r="A53" s="2" t="s">
        <v>1153</v>
      </c>
      <c r="B53" s="35" t="s">
        <v>213</v>
      </c>
      <c r="C53" s="47" t="s">
        <v>1748</v>
      </c>
      <c r="D53" s="44" t="str">
        <f t="shared" si="14"/>
        <v>N/A</v>
      </c>
      <c r="E53" s="47" t="s">
        <v>1748</v>
      </c>
      <c r="F53" s="44" t="str">
        <f t="shared" si="15"/>
        <v>N/A</v>
      </c>
      <c r="G53" s="47" t="s">
        <v>1748</v>
      </c>
      <c r="H53" s="44" t="str">
        <f t="shared" si="16"/>
        <v>N/A</v>
      </c>
      <c r="I53" s="12" t="s">
        <v>1748</v>
      </c>
      <c r="J53" s="12" t="s">
        <v>1748</v>
      </c>
      <c r="K53" s="45" t="s">
        <v>739</v>
      </c>
      <c r="L53" s="9" t="str">
        <f t="shared" si="13"/>
        <v>N/A</v>
      </c>
    </row>
    <row r="54" spans="1:12" ht="25.5" x14ac:dyDescent="0.2">
      <c r="A54" s="2" t="s">
        <v>1154</v>
      </c>
      <c r="B54" s="35" t="s">
        <v>213</v>
      </c>
      <c r="C54" s="47" t="s">
        <v>1748</v>
      </c>
      <c r="D54" s="44" t="str">
        <f t="shared" si="14"/>
        <v>N/A</v>
      </c>
      <c r="E54" s="47" t="s">
        <v>1748</v>
      </c>
      <c r="F54" s="44" t="str">
        <f t="shared" si="15"/>
        <v>N/A</v>
      </c>
      <c r="G54" s="47" t="s">
        <v>1748</v>
      </c>
      <c r="H54" s="44" t="str">
        <f t="shared" si="16"/>
        <v>N/A</v>
      </c>
      <c r="I54" s="12" t="s">
        <v>1748</v>
      </c>
      <c r="J54" s="12" t="s">
        <v>1748</v>
      </c>
      <c r="K54" s="45" t="s">
        <v>739</v>
      </c>
      <c r="L54" s="9" t="str">
        <f t="shared" si="13"/>
        <v>N/A</v>
      </c>
    </row>
    <row r="55" spans="1:12" ht="25.5" x14ac:dyDescent="0.2">
      <c r="A55" s="2" t="s">
        <v>1155</v>
      </c>
      <c r="B55" s="35" t="s">
        <v>213</v>
      </c>
      <c r="C55" s="47" t="s">
        <v>1748</v>
      </c>
      <c r="D55" s="44" t="str">
        <f t="shared" si="14"/>
        <v>N/A</v>
      </c>
      <c r="E55" s="47" t="s">
        <v>1748</v>
      </c>
      <c r="F55" s="44" t="str">
        <f t="shared" si="15"/>
        <v>N/A</v>
      </c>
      <c r="G55" s="47" t="s">
        <v>1748</v>
      </c>
      <c r="H55" s="44" t="str">
        <f t="shared" si="16"/>
        <v>N/A</v>
      </c>
      <c r="I55" s="12" t="s">
        <v>1748</v>
      </c>
      <c r="J55" s="12" t="s">
        <v>1748</v>
      </c>
      <c r="K55" s="45" t="s">
        <v>739</v>
      </c>
      <c r="L55" s="9" t="str">
        <f t="shared" si="13"/>
        <v>N/A</v>
      </c>
    </row>
    <row r="56" spans="1:12" ht="25.5" x14ac:dyDescent="0.2">
      <c r="A56" s="2" t="s">
        <v>1156</v>
      </c>
      <c r="B56" s="35" t="s">
        <v>213</v>
      </c>
      <c r="C56" s="47" t="s">
        <v>1748</v>
      </c>
      <c r="D56" s="44" t="str">
        <f t="shared" si="14"/>
        <v>N/A</v>
      </c>
      <c r="E56" s="47" t="s">
        <v>1748</v>
      </c>
      <c r="F56" s="44" t="str">
        <f t="shared" si="15"/>
        <v>N/A</v>
      </c>
      <c r="G56" s="47" t="s">
        <v>1748</v>
      </c>
      <c r="H56" s="44" t="str">
        <f t="shared" si="16"/>
        <v>N/A</v>
      </c>
      <c r="I56" s="12" t="s">
        <v>1748</v>
      </c>
      <c r="J56" s="12" t="s">
        <v>1748</v>
      </c>
      <c r="K56" s="45" t="s">
        <v>739</v>
      </c>
      <c r="L56" s="9" t="str">
        <f t="shared" si="13"/>
        <v>N/A</v>
      </c>
    </row>
    <row r="57" spans="1:12" ht="25.5" x14ac:dyDescent="0.2">
      <c r="A57" s="2" t="s">
        <v>1157</v>
      </c>
      <c r="B57" s="35" t="s">
        <v>213</v>
      </c>
      <c r="C57" s="47" t="s">
        <v>1748</v>
      </c>
      <c r="D57" s="44" t="str">
        <f t="shared" si="14"/>
        <v>N/A</v>
      </c>
      <c r="E57" s="47" t="s">
        <v>1748</v>
      </c>
      <c r="F57" s="44" t="str">
        <f t="shared" si="15"/>
        <v>N/A</v>
      </c>
      <c r="G57" s="47" t="s">
        <v>1748</v>
      </c>
      <c r="H57" s="44" t="str">
        <f t="shared" si="16"/>
        <v>N/A</v>
      </c>
      <c r="I57" s="12" t="s">
        <v>1748</v>
      </c>
      <c r="J57" s="12" t="s">
        <v>1748</v>
      </c>
      <c r="K57" s="45" t="s">
        <v>739</v>
      </c>
      <c r="L57" s="9" t="str">
        <f t="shared" si="13"/>
        <v>N/A</v>
      </c>
    </row>
    <row r="58" spans="1:12" ht="25.5" x14ac:dyDescent="0.2">
      <c r="A58" s="2" t="s">
        <v>1158</v>
      </c>
      <c r="B58" s="35" t="s">
        <v>213</v>
      </c>
      <c r="C58" s="47" t="s">
        <v>1748</v>
      </c>
      <c r="D58" s="44" t="str">
        <f t="shared" si="14"/>
        <v>N/A</v>
      </c>
      <c r="E58" s="47" t="s">
        <v>1748</v>
      </c>
      <c r="F58" s="44" t="str">
        <f t="shared" si="15"/>
        <v>N/A</v>
      </c>
      <c r="G58" s="47" t="s">
        <v>1748</v>
      </c>
      <c r="H58" s="44" t="str">
        <f t="shared" si="16"/>
        <v>N/A</v>
      </c>
      <c r="I58" s="12" t="s">
        <v>1748</v>
      </c>
      <c r="J58" s="12" t="s">
        <v>1748</v>
      </c>
      <c r="K58" s="45" t="s">
        <v>739</v>
      </c>
      <c r="L58" s="9" t="str">
        <f t="shared" si="13"/>
        <v>N/A</v>
      </c>
    </row>
    <row r="59" spans="1:12" ht="25.5" x14ac:dyDescent="0.2">
      <c r="A59" s="2" t="s">
        <v>1159</v>
      </c>
      <c r="B59" s="35" t="s">
        <v>213</v>
      </c>
      <c r="C59" s="47" t="s">
        <v>1748</v>
      </c>
      <c r="D59" s="44" t="str">
        <f t="shared" si="14"/>
        <v>N/A</v>
      </c>
      <c r="E59" s="47" t="s">
        <v>1748</v>
      </c>
      <c r="F59" s="44" t="str">
        <f t="shared" si="15"/>
        <v>N/A</v>
      </c>
      <c r="G59" s="47" t="s">
        <v>1748</v>
      </c>
      <c r="H59" s="44" t="str">
        <f t="shared" si="16"/>
        <v>N/A</v>
      </c>
      <c r="I59" s="12" t="s">
        <v>1748</v>
      </c>
      <c r="J59" s="12" t="s">
        <v>1748</v>
      </c>
      <c r="K59" s="45" t="s">
        <v>739</v>
      </c>
      <c r="L59" s="9" t="str">
        <f t="shared" si="13"/>
        <v>N/A</v>
      </c>
    </row>
    <row r="60" spans="1:12" x14ac:dyDescent="0.2">
      <c r="A60" s="6" t="s">
        <v>356</v>
      </c>
      <c r="B60" s="35" t="s">
        <v>213</v>
      </c>
      <c r="C60" s="47">
        <v>0</v>
      </c>
      <c r="D60" s="44" t="str">
        <f t="shared" si="14"/>
        <v>N/A</v>
      </c>
      <c r="E60" s="47">
        <v>0</v>
      </c>
      <c r="F60" s="44" t="str">
        <f t="shared" si="15"/>
        <v>N/A</v>
      </c>
      <c r="G60" s="47">
        <v>0</v>
      </c>
      <c r="H60" s="44" t="str">
        <f t="shared" si="16"/>
        <v>N/A</v>
      </c>
      <c r="I60" s="12" t="s">
        <v>1748</v>
      </c>
      <c r="J60" s="12" t="s">
        <v>1748</v>
      </c>
      <c r="K60" s="45" t="s">
        <v>739</v>
      </c>
      <c r="L60" s="9" t="str">
        <f t="shared" ref="L60:L70" si="17">IF(J60="Div by 0", "N/A", IF(K60="N/A","N/A", IF(J60&gt;VALUE(MID(K60,1,2)), "No", IF(J60&lt;-1*VALUE(MID(K60,1,2)), "No", "Yes"))))</f>
        <v>N/A</v>
      </c>
    </row>
    <row r="61" spans="1:12" ht="25.5" x14ac:dyDescent="0.2">
      <c r="A61" s="2" t="s">
        <v>1160</v>
      </c>
      <c r="B61" s="35" t="s">
        <v>213</v>
      </c>
      <c r="C61" s="47">
        <v>0</v>
      </c>
      <c r="D61" s="44" t="str">
        <f t="shared" si="14"/>
        <v>N/A</v>
      </c>
      <c r="E61" s="47">
        <v>0</v>
      </c>
      <c r="F61" s="44" t="str">
        <f t="shared" si="15"/>
        <v>N/A</v>
      </c>
      <c r="G61" s="47">
        <v>0</v>
      </c>
      <c r="H61" s="44" t="str">
        <f t="shared" si="16"/>
        <v>N/A</v>
      </c>
      <c r="I61" s="12" t="s">
        <v>1748</v>
      </c>
      <c r="J61" s="12" t="s">
        <v>1748</v>
      </c>
      <c r="K61" s="45" t="s">
        <v>739</v>
      </c>
      <c r="L61" s="9" t="str">
        <f t="shared" si="17"/>
        <v>N/A</v>
      </c>
    </row>
    <row r="62" spans="1:12" x14ac:dyDescent="0.2">
      <c r="A62" s="2" t="s">
        <v>1161</v>
      </c>
      <c r="B62" s="35" t="s">
        <v>213</v>
      </c>
      <c r="C62" s="47">
        <v>0</v>
      </c>
      <c r="D62" s="44" t="str">
        <f t="shared" si="14"/>
        <v>N/A</v>
      </c>
      <c r="E62" s="47">
        <v>0</v>
      </c>
      <c r="F62" s="44" t="str">
        <f t="shared" si="15"/>
        <v>N/A</v>
      </c>
      <c r="G62" s="47">
        <v>0</v>
      </c>
      <c r="H62" s="44" t="str">
        <f t="shared" si="16"/>
        <v>N/A</v>
      </c>
      <c r="I62" s="12" t="s">
        <v>1748</v>
      </c>
      <c r="J62" s="12" t="s">
        <v>1748</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1748</v>
      </c>
      <c r="J63" s="12" t="s">
        <v>1748</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1748</v>
      </c>
      <c r="J64" s="12" t="s">
        <v>1748</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1748</v>
      </c>
      <c r="J65" s="12" t="s">
        <v>1748</v>
      </c>
      <c r="K65" s="45" t="s">
        <v>739</v>
      </c>
      <c r="L65" s="9" t="str">
        <f t="shared" si="17"/>
        <v>N/A</v>
      </c>
    </row>
    <row r="66" spans="1:12" ht="25.5" x14ac:dyDescent="0.2">
      <c r="A66" s="2" t="s">
        <v>1165</v>
      </c>
      <c r="B66" s="35" t="s">
        <v>213</v>
      </c>
      <c r="C66" s="47">
        <v>0</v>
      </c>
      <c r="D66" s="44" t="str">
        <f t="shared" si="14"/>
        <v>N/A</v>
      </c>
      <c r="E66" s="47">
        <v>0</v>
      </c>
      <c r="F66" s="44" t="str">
        <f t="shared" si="15"/>
        <v>N/A</v>
      </c>
      <c r="G66" s="47">
        <v>0</v>
      </c>
      <c r="H66" s="44" t="str">
        <f t="shared" si="16"/>
        <v>N/A</v>
      </c>
      <c r="I66" s="12" t="s">
        <v>1748</v>
      </c>
      <c r="J66" s="12" t="s">
        <v>1748</v>
      </c>
      <c r="K66" s="45" t="s">
        <v>739</v>
      </c>
      <c r="L66" s="9" t="str">
        <f t="shared" si="17"/>
        <v>N/A</v>
      </c>
    </row>
    <row r="67" spans="1:12" ht="25.5" x14ac:dyDescent="0.2">
      <c r="A67" s="2" t="s">
        <v>1166</v>
      </c>
      <c r="B67" s="35" t="s">
        <v>213</v>
      </c>
      <c r="C67" s="47">
        <v>0</v>
      </c>
      <c r="D67" s="44" t="str">
        <f t="shared" si="14"/>
        <v>N/A</v>
      </c>
      <c r="E67" s="47">
        <v>0</v>
      </c>
      <c r="F67" s="44" t="str">
        <f t="shared" si="15"/>
        <v>N/A</v>
      </c>
      <c r="G67" s="47">
        <v>0</v>
      </c>
      <c r="H67" s="44" t="str">
        <f t="shared" si="16"/>
        <v>N/A</v>
      </c>
      <c r="I67" s="12" t="s">
        <v>1748</v>
      </c>
      <c r="J67" s="12" t="s">
        <v>1748</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1748</v>
      </c>
      <c r="J68" s="12" t="s">
        <v>1748</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1748</v>
      </c>
      <c r="J69" s="12" t="s">
        <v>1748</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1748</v>
      </c>
      <c r="J70" s="12" t="s">
        <v>1748</v>
      </c>
      <c r="K70" s="45" t="s">
        <v>739</v>
      </c>
      <c r="L70" s="9" t="str">
        <f t="shared" si="17"/>
        <v>N/A</v>
      </c>
    </row>
    <row r="71" spans="1:12" x14ac:dyDescent="0.2">
      <c r="A71" s="6" t="s">
        <v>1170</v>
      </c>
      <c r="B71" s="35" t="s">
        <v>213</v>
      </c>
      <c r="C71" s="47" t="s">
        <v>1748</v>
      </c>
      <c r="D71" s="44" t="str">
        <f t="shared" si="14"/>
        <v>N/A</v>
      </c>
      <c r="E71" s="47" t="s">
        <v>1748</v>
      </c>
      <c r="F71" s="44" t="str">
        <f t="shared" si="15"/>
        <v>N/A</v>
      </c>
      <c r="G71" s="47" t="s">
        <v>1748</v>
      </c>
      <c r="H71" s="44" t="str">
        <f t="shared" si="16"/>
        <v>N/A</v>
      </c>
      <c r="I71" s="12" t="s">
        <v>1748</v>
      </c>
      <c r="J71" s="12" t="s">
        <v>1748</v>
      </c>
      <c r="K71" s="45" t="s">
        <v>739</v>
      </c>
      <c r="L71" s="9" t="str">
        <f t="shared" ref="L71:L81" si="18">IF(J71="Div by 0", "N/A", IF(K71="N/A","N/A", IF(J71&gt;VALUE(MID(K71,1,2)), "No", IF(J71&lt;-1*VALUE(MID(K71,1,2)), "No", "Yes"))))</f>
        <v>N/A</v>
      </c>
    </row>
    <row r="72" spans="1:12" ht="25.5" x14ac:dyDescent="0.2">
      <c r="A72" s="2" t="s">
        <v>1171</v>
      </c>
      <c r="B72" s="35" t="s">
        <v>213</v>
      </c>
      <c r="C72" s="47" t="s">
        <v>1748</v>
      </c>
      <c r="D72" s="44" t="str">
        <f t="shared" si="14"/>
        <v>N/A</v>
      </c>
      <c r="E72" s="47" t="s">
        <v>1748</v>
      </c>
      <c r="F72" s="44" t="str">
        <f t="shared" si="15"/>
        <v>N/A</v>
      </c>
      <c r="G72" s="47" t="s">
        <v>1748</v>
      </c>
      <c r="H72" s="44" t="str">
        <f t="shared" si="16"/>
        <v>N/A</v>
      </c>
      <c r="I72" s="12" t="s">
        <v>1748</v>
      </c>
      <c r="J72" s="12" t="s">
        <v>1748</v>
      </c>
      <c r="K72" s="45" t="s">
        <v>739</v>
      </c>
      <c r="L72" s="9" t="str">
        <f t="shared" si="18"/>
        <v>N/A</v>
      </c>
    </row>
    <row r="73" spans="1:12" ht="25.5" x14ac:dyDescent="0.2">
      <c r="A73" s="2" t="s">
        <v>1172</v>
      </c>
      <c r="B73" s="35" t="s">
        <v>213</v>
      </c>
      <c r="C73" s="47" t="s">
        <v>1748</v>
      </c>
      <c r="D73" s="44" t="str">
        <f t="shared" si="14"/>
        <v>N/A</v>
      </c>
      <c r="E73" s="47" t="s">
        <v>1748</v>
      </c>
      <c r="F73" s="44" t="str">
        <f t="shared" si="15"/>
        <v>N/A</v>
      </c>
      <c r="G73" s="47" t="s">
        <v>1748</v>
      </c>
      <c r="H73" s="44" t="str">
        <f t="shared" si="16"/>
        <v>N/A</v>
      </c>
      <c r="I73" s="12" t="s">
        <v>1748</v>
      </c>
      <c r="J73" s="12" t="s">
        <v>1748</v>
      </c>
      <c r="K73" s="45" t="s">
        <v>739</v>
      </c>
      <c r="L73" s="9" t="str">
        <f t="shared" si="18"/>
        <v>N/A</v>
      </c>
    </row>
    <row r="74" spans="1:12" ht="25.5" x14ac:dyDescent="0.2">
      <c r="A74" s="2" t="s">
        <v>1173</v>
      </c>
      <c r="B74" s="35" t="s">
        <v>213</v>
      </c>
      <c r="C74" s="47" t="s">
        <v>1748</v>
      </c>
      <c r="D74" s="44" t="str">
        <f t="shared" si="14"/>
        <v>N/A</v>
      </c>
      <c r="E74" s="47" t="s">
        <v>1748</v>
      </c>
      <c r="F74" s="44" t="str">
        <f t="shared" si="15"/>
        <v>N/A</v>
      </c>
      <c r="G74" s="47" t="s">
        <v>1748</v>
      </c>
      <c r="H74" s="44" t="str">
        <f t="shared" si="16"/>
        <v>N/A</v>
      </c>
      <c r="I74" s="12" t="s">
        <v>1748</v>
      </c>
      <c r="J74" s="12" t="s">
        <v>1748</v>
      </c>
      <c r="K74" s="45" t="s">
        <v>739</v>
      </c>
      <c r="L74" s="9" t="str">
        <f t="shared" si="18"/>
        <v>N/A</v>
      </c>
    </row>
    <row r="75" spans="1:12" ht="25.5" x14ac:dyDescent="0.2">
      <c r="A75" s="2" t="s">
        <v>1174</v>
      </c>
      <c r="B75" s="35" t="s">
        <v>213</v>
      </c>
      <c r="C75" s="47" t="s">
        <v>1748</v>
      </c>
      <c r="D75" s="44" t="str">
        <f t="shared" si="14"/>
        <v>N/A</v>
      </c>
      <c r="E75" s="47" t="s">
        <v>1748</v>
      </c>
      <c r="F75" s="44" t="str">
        <f t="shared" si="15"/>
        <v>N/A</v>
      </c>
      <c r="G75" s="47" t="s">
        <v>1748</v>
      </c>
      <c r="H75" s="44" t="str">
        <f t="shared" si="16"/>
        <v>N/A</v>
      </c>
      <c r="I75" s="12" t="s">
        <v>1748</v>
      </c>
      <c r="J75" s="12" t="s">
        <v>1748</v>
      </c>
      <c r="K75" s="45" t="s">
        <v>739</v>
      </c>
      <c r="L75" s="9" t="str">
        <f t="shared" si="18"/>
        <v>N/A</v>
      </c>
    </row>
    <row r="76" spans="1:12" ht="25.5" x14ac:dyDescent="0.2">
      <c r="A76" s="2" t="s">
        <v>1175</v>
      </c>
      <c r="B76" s="35" t="s">
        <v>213</v>
      </c>
      <c r="C76" s="47" t="s">
        <v>1748</v>
      </c>
      <c r="D76" s="44" t="str">
        <f t="shared" si="14"/>
        <v>N/A</v>
      </c>
      <c r="E76" s="47" t="s">
        <v>1748</v>
      </c>
      <c r="F76" s="44" t="str">
        <f t="shared" si="15"/>
        <v>N/A</v>
      </c>
      <c r="G76" s="47" t="s">
        <v>1748</v>
      </c>
      <c r="H76" s="44" t="str">
        <f t="shared" si="16"/>
        <v>N/A</v>
      </c>
      <c r="I76" s="12" t="s">
        <v>1748</v>
      </c>
      <c r="J76" s="12" t="s">
        <v>1748</v>
      </c>
      <c r="K76" s="45" t="s">
        <v>739</v>
      </c>
      <c r="L76" s="9" t="str">
        <f t="shared" si="18"/>
        <v>N/A</v>
      </c>
    </row>
    <row r="77" spans="1:12" ht="25.5" x14ac:dyDescent="0.2">
      <c r="A77" s="2" t="s">
        <v>1176</v>
      </c>
      <c r="B77" s="35" t="s">
        <v>213</v>
      </c>
      <c r="C77" s="47" t="s">
        <v>1748</v>
      </c>
      <c r="D77" s="44" t="str">
        <f t="shared" si="14"/>
        <v>N/A</v>
      </c>
      <c r="E77" s="47" t="s">
        <v>1748</v>
      </c>
      <c r="F77" s="44" t="str">
        <f t="shared" si="15"/>
        <v>N/A</v>
      </c>
      <c r="G77" s="47" t="s">
        <v>1748</v>
      </c>
      <c r="H77" s="44" t="str">
        <f t="shared" si="16"/>
        <v>N/A</v>
      </c>
      <c r="I77" s="12" t="s">
        <v>1748</v>
      </c>
      <c r="J77" s="12" t="s">
        <v>1748</v>
      </c>
      <c r="K77" s="45" t="s">
        <v>739</v>
      </c>
      <c r="L77" s="9" t="str">
        <f t="shared" si="18"/>
        <v>N/A</v>
      </c>
    </row>
    <row r="78" spans="1:12" ht="25.5" x14ac:dyDescent="0.2">
      <c r="A78" s="2" t="s">
        <v>1177</v>
      </c>
      <c r="B78" s="35" t="s">
        <v>213</v>
      </c>
      <c r="C78" s="47" t="s">
        <v>1748</v>
      </c>
      <c r="D78" s="44" t="str">
        <f t="shared" si="14"/>
        <v>N/A</v>
      </c>
      <c r="E78" s="47" t="s">
        <v>1748</v>
      </c>
      <c r="F78" s="44" t="str">
        <f t="shared" si="15"/>
        <v>N/A</v>
      </c>
      <c r="G78" s="47" t="s">
        <v>1748</v>
      </c>
      <c r="H78" s="44" t="str">
        <f t="shared" si="16"/>
        <v>N/A</v>
      </c>
      <c r="I78" s="12" t="s">
        <v>1748</v>
      </c>
      <c r="J78" s="12" t="s">
        <v>1748</v>
      </c>
      <c r="K78" s="45" t="s">
        <v>739</v>
      </c>
      <c r="L78" s="9" t="str">
        <f t="shared" si="18"/>
        <v>N/A</v>
      </c>
    </row>
    <row r="79" spans="1:12" ht="25.5" x14ac:dyDescent="0.2">
      <c r="A79" s="2" t="s">
        <v>1178</v>
      </c>
      <c r="B79" s="35" t="s">
        <v>213</v>
      </c>
      <c r="C79" s="47" t="s">
        <v>1748</v>
      </c>
      <c r="D79" s="44" t="str">
        <f t="shared" si="14"/>
        <v>N/A</v>
      </c>
      <c r="E79" s="47" t="s">
        <v>1748</v>
      </c>
      <c r="F79" s="44" t="str">
        <f t="shared" si="15"/>
        <v>N/A</v>
      </c>
      <c r="G79" s="47" t="s">
        <v>1748</v>
      </c>
      <c r="H79" s="44" t="str">
        <f t="shared" si="16"/>
        <v>N/A</v>
      </c>
      <c r="I79" s="12" t="s">
        <v>1748</v>
      </c>
      <c r="J79" s="12" t="s">
        <v>1748</v>
      </c>
      <c r="K79" s="45" t="s">
        <v>739</v>
      </c>
      <c r="L79" s="9" t="str">
        <f t="shared" si="18"/>
        <v>N/A</v>
      </c>
    </row>
    <row r="80" spans="1:12" ht="25.5" x14ac:dyDescent="0.2">
      <c r="A80" s="2" t="s">
        <v>1179</v>
      </c>
      <c r="B80" s="35" t="s">
        <v>213</v>
      </c>
      <c r="C80" s="47" t="s">
        <v>1748</v>
      </c>
      <c r="D80" s="44" t="str">
        <f t="shared" si="14"/>
        <v>N/A</v>
      </c>
      <c r="E80" s="47" t="s">
        <v>1748</v>
      </c>
      <c r="F80" s="44" t="str">
        <f t="shared" si="15"/>
        <v>N/A</v>
      </c>
      <c r="G80" s="47" t="s">
        <v>1748</v>
      </c>
      <c r="H80" s="44" t="str">
        <f t="shared" si="16"/>
        <v>N/A</v>
      </c>
      <c r="I80" s="12" t="s">
        <v>1748</v>
      </c>
      <c r="J80" s="12" t="s">
        <v>1748</v>
      </c>
      <c r="K80" s="45" t="s">
        <v>739</v>
      </c>
      <c r="L80" s="9" t="str">
        <f t="shared" si="18"/>
        <v>N/A</v>
      </c>
    </row>
    <row r="81" spans="1:12" ht="25.5" x14ac:dyDescent="0.2">
      <c r="A81" s="2" t="s">
        <v>1180</v>
      </c>
      <c r="B81" s="35" t="s">
        <v>213</v>
      </c>
      <c r="C81" s="47" t="s">
        <v>1748</v>
      </c>
      <c r="D81" s="44" t="str">
        <f t="shared" si="14"/>
        <v>N/A</v>
      </c>
      <c r="E81" s="47" t="s">
        <v>1748</v>
      </c>
      <c r="F81" s="44" t="str">
        <f t="shared" si="15"/>
        <v>N/A</v>
      </c>
      <c r="G81" s="47" t="s">
        <v>1748</v>
      </c>
      <c r="H81" s="44" t="str">
        <f t="shared" si="16"/>
        <v>N/A</v>
      </c>
      <c r="I81" s="12" t="s">
        <v>1748</v>
      </c>
      <c r="J81" s="12" t="s">
        <v>1748</v>
      </c>
      <c r="K81" s="45" t="s">
        <v>739</v>
      </c>
      <c r="L81" s="9" t="str">
        <f t="shared" si="18"/>
        <v>N/A</v>
      </c>
    </row>
    <row r="82" spans="1:12" x14ac:dyDescent="0.2">
      <c r="A82" s="2" t="s">
        <v>357</v>
      </c>
      <c r="B82" s="35" t="s">
        <v>213</v>
      </c>
      <c r="C82" s="47">
        <v>0</v>
      </c>
      <c r="D82" s="44" t="str">
        <f t="shared" si="14"/>
        <v>N/A</v>
      </c>
      <c r="E82" s="47">
        <v>0</v>
      </c>
      <c r="F82" s="44" t="str">
        <f t="shared" si="15"/>
        <v>N/A</v>
      </c>
      <c r="G82" s="47">
        <v>0</v>
      </c>
      <c r="H82" s="44" t="str">
        <f t="shared" si="16"/>
        <v>N/A</v>
      </c>
      <c r="I82" s="12" t="s">
        <v>1748</v>
      </c>
      <c r="J82" s="12" t="s">
        <v>1748</v>
      </c>
      <c r="K82" s="45" t="s">
        <v>739</v>
      </c>
      <c r="L82" s="9" t="str">
        <f t="shared" ref="L82:L138" si="19">IF(J82="Div by 0", "N/A", IF(K82="N/A","N/A", IF(J82&gt;VALUE(MID(K82,1,2)), "No", IF(J82&lt;-1*VALUE(MID(K82,1,2)), "No", "Yes"))))</f>
        <v>N/A</v>
      </c>
    </row>
    <row r="83" spans="1:12" x14ac:dyDescent="0.2">
      <c r="A83" s="2" t="s">
        <v>363</v>
      </c>
      <c r="B83" s="35" t="s">
        <v>213</v>
      </c>
      <c r="C83" s="47">
        <v>0</v>
      </c>
      <c r="D83" s="44" t="str">
        <f t="shared" ref="D83:D114" si="20">IF($B83="N/A","N/A",IF(C83&gt;10,"No",IF(C83&lt;-10,"No","Yes")))</f>
        <v>N/A</v>
      </c>
      <c r="E83" s="36">
        <v>0</v>
      </c>
      <c r="F83" s="44" t="str">
        <f t="shared" ref="F83:F114" si="21">IF($B83="N/A","N/A",IF(E83&gt;10,"No",IF(E83&lt;-10,"No","Yes")))</f>
        <v>N/A</v>
      </c>
      <c r="G83" s="36">
        <v>0</v>
      </c>
      <c r="H83" s="44" t="str">
        <f t="shared" ref="H83:H114" si="22">IF($B83="N/A","N/A",IF(G83&gt;10,"No",IF(G83&lt;-10,"No","Yes")))</f>
        <v>N/A</v>
      </c>
      <c r="I83" s="12" t="s">
        <v>1748</v>
      </c>
      <c r="J83" s="12" t="s">
        <v>1748</v>
      </c>
      <c r="K83" s="45" t="s">
        <v>739</v>
      </c>
      <c r="L83" s="9" t="str">
        <f t="shared" si="19"/>
        <v>N/A</v>
      </c>
    </row>
    <row r="84" spans="1:12" x14ac:dyDescent="0.2">
      <c r="A84" s="2" t="s">
        <v>358</v>
      </c>
      <c r="B84" s="35" t="s">
        <v>213</v>
      </c>
      <c r="C84" s="47" t="s">
        <v>1748</v>
      </c>
      <c r="D84" s="44" t="str">
        <f t="shared" si="20"/>
        <v>N/A</v>
      </c>
      <c r="E84" s="47" t="s">
        <v>1748</v>
      </c>
      <c r="F84" s="44" t="str">
        <f t="shared" si="21"/>
        <v>N/A</v>
      </c>
      <c r="G84" s="47" t="s">
        <v>1748</v>
      </c>
      <c r="H84" s="44" t="str">
        <f t="shared" si="22"/>
        <v>N/A</v>
      </c>
      <c r="I84" s="12" t="s">
        <v>1748</v>
      </c>
      <c r="J84" s="12" t="s">
        <v>1748</v>
      </c>
      <c r="K84" s="45" t="s">
        <v>739</v>
      </c>
      <c r="L84" s="9" t="str">
        <f t="shared" si="19"/>
        <v>N/A</v>
      </c>
    </row>
    <row r="85" spans="1:12" ht="25.5" x14ac:dyDescent="0.2">
      <c r="A85" s="2" t="s">
        <v>1181</v>
      </c>
      <c r="B85" s="35" t="s">
        <v>213</v>
      </c>
      <c r="C85" s="47">
        <v>0</v>
      </c>
      <c r="D85" s="44" t="str">
        <f t="shared" si="20"/>
        <v>N/A</v>
      </c>
      <c r="E85" s="47">
        <v>0</v>
      </c>
      <c r="F85" s="44" t="str">
        <f t="shared" si="21"/>
        <v>N/A</v>
      </c>
      <c r="G85" s="47">
        <v>0</v>
      </c>
      <c r="H85" s="44" t="str">
        <f t="shared" si="22"/>
        <v>N/A</v>
      </c>
      <c r="I85" s="12" t="s">
        <v>1748</v>
      </c>
      <c r="J85" s="12" t="s">
        <v>1748</v>
      </c>
      <c r="K85" s="45" t="s">
        <v>739</v>
      </c>
      <c r="L85" s="9" t="str">
        <f t="shared" si="19"/>
        <v>N/A</v>
      </c>
    </row>
    <row r="86" spans="1:12" x14ac:dyDescent="0.2">
      <c r="A86" s="2" t="s">
        <v>729</v>
      </c>
      <c r="B86" s="35" t="s">
        <v>213</v>
      </c>
      <c r="C86" s="47">
        <v>0</v>
      </c>
      <c r="D86" s="44" t="str">
        <f t="shared" si="20"/>
        <v>N/A</v>
      </c>
      <c r="E86" s="36">
        <v>0</v>
      </c>
      <c r="F86" s="44" t="str">
        <f t="shared" si="21"/>
        <v>N/A</v>
      </c>
      <c r="G86" s="36">
        <v>0</v>
      </c>
      <c r="H86" s="44" t="str">
        <f t="shared" si="22"/>
        <v>N/A</v>
      </c>
      <c r="I86" s="12" t="s">
        <v>1748</v>
      </c>
      <c r="J86" s="12" t="s">
        <v>1748</v>
      </c>
      <c r="K86" s="45" t="s">
        <v>739</v>
      </c>
      <c r="L86" s="9" t="str">
        <f t="shared" si="19"/>
        <v>N/A</v>
      </c>
    </row>
    <row r="87" spans="1:12" ht="25.5" x14ac:dyDescent="0.2">
      <c r="A87" s="2" t="s">
        <v>1182</v>
      </c>
      <c r="B87" s="35" t="s">
        <v>213</v>
      </c>
      <c r="C87" s="47" t="s">
        <v>1748</v>
      </c>
      <c r="D87" s="44" t="str">
        <f t="shared" si="20"/>
        <v>N/A</v>
      </c>
      <c r="E87" s="47" t="s">
        <v>1748</v>
      </c>
      <c r="F87" s="44" t="str">
        <f t="shared" si="21"/>
        <v>N/A</v>
      </c>
      <c r="G87" s="47" t="s">
        <v>1748</v>
      </c>
      <c r="H87" s="44" t="str">
        <f t="shared" si="22"/>
        <v>N/A</v>
      </c>
      <c r="I87" s="12" t="s">
        <v>1748</v>
      </c>
      <c r="J87" s="12" t="s">
        <v>1748</v>
      </c>
      <c r="K87" s="45" t="s">
        <v>739</v>
      </c>
      <c r="L87" s="9" t="str">
        <f t="shared" si="19"/>
        <v>N/A</v>
      </c>
    </row>
    <row r="88" spans="1:12" ht="25.5" x14ac:dyDescent="0.2">
      <c r="A88" s="2" t="s">
        <v>1183</v>
      </c>
      <c r="B88" s="35" t="s">
        <v>213</v>
      </c>
      <c r="C88" s="47">
        <v>0</v>
      </c>
      <c r="D88" s="44" t="str">
        <f t="shared" si="20"/>
        <v>N/A</v>
      </c>
      <c r="E88" s="47">
        <v>0</v>
      </c>
      <c r="F88" s="44" t="str">
        <f t="shared" si="21"/>
        <v>N/A</v>
      </c>
      <c r="G88" s="47">
        <v>0</v>
      </c>
      <c r="H88" s="44" t="str">
        <f t="shared" si="22"/>
        <v>N/A</v>
      </c>
      <c r="I88" s="12" t="s">
        <v>1748</v>
      </c>
      <c r="J88" s="12" t="s">
        <v>1748</v>
      </c>
      <c r="K88" s="45" t="s">
        <v>739</v>
      </c>
      <c r="L88" s="9" t="str">
        <f t="shared" si="19"/>
        <v>N/A</v>
      </c>
    </row>
    <row r="89" spans="1:12" x14ac:dyDescent="0.2">
      <c r="A89" s="2" t="s">
        <v>730</v>
      </c>
      <c r="B89" s="35" t="s">
        <v>213</v>
      </c>
      <c r="C89" s="47">
        <v>0</v>
      </c>
      <c r="D89" s="44" t="str">
        <f t="shared" si="20"/>
        <v>N/A</v>
      </c>
      <c r="E89" s="36">
        <v>0</v>
      </c>
      <c r="F89" s="44" t="str">
        <f t="shared" si="21"/>
        <v>N/A</v>
      </c>
      <c r="G89" s="36">
        <v>0</v>
      </c>
      <c r="H89" s="44" t="str">
        <f t="shared" si="22"/>
        <v>N/A</v>
      </c>
      <c r="I89" s="12" t="s">
        <v>1748</v>
      </c>
      <c r="J89" s="12" t="s">
        <v>1748</v>
      </c>
      <c r="K89" s="45" t="s">
        <v>739</v>
      </c>
      <c r="L89" s="9" t="str">
        <f t="shared" si="19"/>
        <v>N/A</v>
      </c>
    </row>
    <row r="90" spans="1:12" ht="25.5" x14ac:dyDescent="0.2">
      <c r="A90" s="2" t="s">
        <v>1184</v>
      </c>
      <c r="B90" s="35" t="s">
        <v>213</v>
      </c>
      <c r="C90" s="47" t="s">
        <v>1748</v>
      </c>
      <c r="D90" s="44" t="str">
        <f t="shared" si="20"/>
        <v>N/A</v>
      </c>
      <c r="E90" s="47" t="s">
        <v>1748</v>
      </c>
      <c r="F90" s="44" t="str">
        <f t="shared" si="21"/>
        <v>N/A</v>
      </c>
      <c r="G90" s="47" t="s">
        <v>1748</v>
      </c>
      <c r="H90" s="44" t="str">
        <f t="shared" si="22"/>
        <v>N/A</v>
      </c>
      <c r="I90" s="12" t="s">
        <v>1748</v>
      </c>
      <c r="J90" s="12" t="s">
        <v>1748</v>
      </c>
      <c r="K90" s="45" t="s">
        <v>739</v>
      </c>
      <c r="L90" s="9" t="str">
        <f t="shared" si="19"/>
        <v>N/A</v>
      </c>
    </row>
    <row r="91" spans="1:12" ht="25.5" x14ac:dyDescent="0.2">
      <c r="A91" s="2" t="s">
        <v>1185</v>
      </c>
      <c r="B91" s="35" t="s">
        <v>213</v>
      </c>
      <c r="C91" s="47">
        <v>0</v>
      </c>
      <c r="D91" s="44" t="str">
        <f t="shared" si="20"/>
        <v>N/A</v>
      </c>
      <c r="E91" s="47">
        <v>0</v>
      </c>
      <c r="F91" s="44" t="str">
        <f t="shared" si="21"/>
        <v>N/A</v>
      </c>
      <c r="G91" s="47">
        <v>0</v>
      </c>
      <c r="H91" s="44" t="str">
        <f t="shared" si="22"/>
        <v>N/A</v>
      </c>
      <c r="I91" s="12" t="s">
        <v>1748</v>
      </c>
      <c r="J91" s="12" t="s">
        <v>1748</v>
      </c>
      <c r="K91" s="45" t="s">
        <v>739</v>
      </c>
      <c r="L91" s="9" t="str">
        <f t="shared" si="19"/>
        <v>N/A</v>
      </c>
    </row>
    <row r="92" spans="1:12" x14ac:dyDescent="0.2">
      <c r="A92" s="2" t="s">
        <v>731</v>
      </c>
      <c r="B92" s="35" t="s">
        <v>213</v>
      </c>
      <c r="C92" s="47">
        <v>0</v>
      </c>
      <c r="D92" s="44" t="str">
        <f t="shared" si="20"/>
        <v>N/A</v>
      </c>
      <c r="E92" s="36">
        <v>0</v>
      </c>
      <c r="F92" s="44" t="str">
        <f t="shared" si="21"/>
        <v>N/A</v>
      </c>
      <c r="G92" s="36">
        <v>0</v>
      </c>
      <c r="H92" s="44" t="str">
        <f t="shared" si="22"/>
        <v>N/A</v>
      </c>
      <c r="I92" s="12" t="s">
        <v>1748</v>
      </c>
      <c r="J92" s="12" t="s">
        <v>1748</v>
      </c>
      <c r="K92" s="45" t="s">
        <v>739</v>
      </c>
      <c r="L92" s="9" t="str">
        <f t="shared" si="19"/>
        <v>N/A</v>
      </c>
    </row>
    <row r="93" spans="1:12" ht="25.5" x14ac:dyDescent="0.2">
      <c r="A93" s="2" t="s">
        <v>1186</v>
      </c>
      <c r="B93" s="35" t="s">
        <v>213</v>
      </c>
      <c r="C93" s="47" t="s">
        <v>1748</v>
      </c>
      <c r="D93" s="44" t="str">
        <f t="shared" si="20"/>
        <v>N/A</v>
      </c>
      <c r="E93" s="47" t="s">
        <v>1748</v>
      </c>
      <c r="F93" s="44" t="str">
        <f t="shared" si="21"/>
        <v>N/A</v>
      </c>
      <c r="G93" s="47" t="s">
        <v>1748</v>
      </c>
      <c r="H93" s="44" t="str">
        <f t="shared" si="22"/>
        <v>N/A</v>
      </c>
      <c r="I93" s="12" t="s">
        <v>1748</v>
      </c>
      <c r="J93" s="12" t="s">
        <v>1748</v>
      </c>
      <c r="K93" s="45" t="s">
        <v>739</v>
      </c>
      <c r="L93" s="9" t="str">
        <f t="shared" si="19"/>
        <v>N/A</v>
      </c>
    </row>
    <row r="94" spans="1:12" x14ac:dyDescent="0.2">
      <c r="A94" s="2" t="s">
        <v>1187</v>
      </c>
      <c r="B94" s="35" t="s">
        <v>213</v>
      </c>
      <c r="C94" s="47">
        <v>0</v>
      </c>
      <c r="D94" s="44" t="str">
        <f t="shared" si="20"/>
        <v>N/A</v>
      </c>
      <c r="E94" s="47">
        <v>0</v>
      </c>
      <c r="F94" s="44" t="str">
        <f t="shared" si="21"/>
        <v>N/A</v>
      </c>
      <c r="G94" s="47">
        <v>0</v>
      </c>
      <c r="H94" s="44" t="str">
        <f t="shared" si="22"/>
        <v>N/A</v>
      </c>
      <c r="I94" s="12" t="s">
        <v>1748</v>
      </c>
      <c r="J94" s="12" t="s">
        <v>1748</v>
      </c>
      <c r="K94" s="45" t="s">
        <v>739</v>
      </c>
      <c r="L94" s="9" t="str">
        <f t="shared" si="19"/>
        <v>N/A</v>
      </c>
    </row>
    <row r="95" spans="1:12" x14ac:dyDescent="0.2">
      <c r="A95" s="2" t="s">
        <v>732</v>
      </c>
      <c r="B95" s="35" t="s">
        <v>213</v>
      </c>
      <c r="C95" s="47">
        <v>0</v>
      </c>
      <c r="D95" s="44" t="str">
        <f t="shared" si="20"/>
        <v>N/A</v>
      </c>
      <c r="E95" s="36">
        <v>0</v>
      </c>
      <c r="F95" s="44" t="str">
        <f t="shared" si="21"/>
        <v>N/A</v>
      </c>
      <c r="G95" s="36">
        <v>0</v>
      </c>
      <c r="H95" s="44" t="str">
        <f t="shared" si="22"/>
        <v>N/A</v>
      </c>
      <c r="I95" s="12" t="s">
        <v>1748</v>
      </c>
      <c r="J95" s="12" t="s">
        <v>1748</v>
      </c>
      <c r="K95" s="45" t="s">
        <v>739</v>
      </c>
      <c r="L95" s="9" t="str">
        <f t="shared" si="19"/>
        <v>N/A</v>
      </c>
    </row>
    <row r="96" spans="1:12" x14ac:dyDescent="0.2">
      <c r="A96" s="2" t="s">
        <v>1188</v>
      </c>
      <c r="B96" s="35" t="s">
        <v>213</v>
      </c>
      <c r="C96" s="47" t="s">
        <v>1748</v>
      </c>
      <c r="D96" s="44" t="str">
        <f t="shared" si="20"/>
        <v>N/A</v>
      </c>
      <c r="E96" s="47" t="s">
        <v>1748</v>
      </c>
      <c r="F96" s="44" t="str">
        <f t="shared" si="21"/>
        <v>N/A</v>
      </c>
      <c r="G96" s="47" t="s">
        <v>1748</v>
      </c>
      <c r="H96" s="44" t="str">
        <f t="shared" si="22"/>
        <v>N/A</v>
      </c>
      <c r="I96" s="12" t="s">
        <v>1748</v>
      </c>
      <c r="J96" s="12" t="s">
        <v>1748</v>
      </c>
      <c r="K96" s="45" t="s">
        <v>739</v>
      </c>
      <c r="L96" s="9" t="str">
        <f t="shared" si="19"/>
        <v>N/A</v>
      </c>
    </row>
    <row r="97" spans="1:12" x14ac:dyDescent="0.2">
      <c r="A97" s="2" t="s">
        <v>1189</v>
      </c>
      <c r="B97" s="35" t="s">
        <v>213</v>
      </c>
      <c r="C97" s="47">
        <v>0</v>
      </c>
      <c r="D97" s="44" t="str">
        <f t="shared" si="20"/>
        <v>N/A</v>
      </c>
      <c r="E97" s="47">
        <v>0</v>
      </c>
      <c r="F97" s="44" t="str">
        <f t="shared" si="21"/>
        <v>N/A</v>
      </c>
      <c r="G97" s="47">
        <v>0</v>
      </c>
      <c r="H97" s="44" t="str">
        <f t="shared" si="22"/>
        <v>N/A</v>
      </c>
      <c r="I97" s="12" t="s">
        <v>1748</v>
      </c>
      <c r="J97" s="12" t="s">
        <v>1748</v>
      </c>
      <c r="K97" s="45" t="s">
        <v>739</v>
      </c>
      <c r="L97" s="9" t="str">
        <f t="shared" si="19"/>
        <v>N/A</v>
      </c>
    </row>
    <row r="98" spans="1:12" x14ac:dyDescent="0.2">
      <c r="A98" s="2" t="s">
        <v>520</v>
      </c>
      <c r="B98" s="35" t="s">
        <v>213</v>
      </c>
      <c r="C98" s="47">
        <v>0</v>
      </c>
      <c r="D98" s="44" t="str">
        <f t="shared" si="20"/>
        <v>N/A</v>
      </c>
      <c r="E98" s="36">
        <v>0</v>
      </c>
      <c r="F98" s="44" t="str">
        <f t="shared" si="21"/>
        <v>N/A</v>
      </c>
      <c r="G98" s="36">
        <v>0</v>
      </c>
      <c r="H98" s="44" t="str">
        <f t="shared" si="22"/>
        <v>N/A</v>
      </c>
      <c r="I98" s="12" t="s">
        <v>1748</v>
      </c>
      <c r="J98" s="12" t="s">
        <v>1748</v>
      </c>
      <c r="K98" s="45" t="s">
        <v>739</v>
      </c>
      <c r="L98" s="9" t="str">
        <f t="shared" si="19"/>
        <v>N/A</v>
      </c>
    </row>
    <row r="99" spans="1:12" x14ac:dyDescent="0.2">
      <c r="A99" s="2" t="s">
        <v>1190</v>
      </c>
      <c r="B99" s="35" t="s">
        <v>213</v>
      </c>
      <c r="C99" s="47" t="s">
        <v>1748</v>
      </c>
      <c r="D99" s="44" t="str">
        <f t="shared" si="20"/>
        <v>N/A</v>
      </c>
      <c r="E99" s="47" t="s">
        <v>1748</v>
      </c>
      <c r="F99" s="44" t="str">
        <f t="shared" si="21"/>
        <v>N/A</v>
      </c>
      <c r="G99" s="47" t="s">
        <v>1748</v>
      </c>
      <c r="H99" s="44" t="str">
        <f t="shared" si="22"/>
        <v>N/A</v>
      </c>
      <c r="I99" s="12" t="s">
        <v>1748</v>
      </c>
      <c r="J99" s="12" t="s">
        <v>1748</v>
      </c>
      <c r="K99" s="45" t="s">
        <v>739</v>
      </c>
      <c r="L99" s="9" t="str">
        <f t="shared" si="19"/>
        <v>N/A</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1748</v>
      </c>
      <c r="J100" s="12" t="s">
        <v>1748</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1748</v>
      </c>
      <c r="J101" s="12" t="s">
        <v>1748</v>
      </c>
      <c r="K101" s="45" t="s">
        <v>739</v>
      </c>
      <c r="L101" s="9" t="str">
        <f t="shared" si="19"/>
        <v>N/A</v>
      </c>
    </row>
    <row r="102" spans="1:12" ht="25.5" x14ac:dyDescent="0.2">
      <c r="A102" s="2" t="s">
        <v>1192</v>
      </c>
      <c r="B102" s="35" t="s">
        <v>213</v>
      </c>
      <c r="C102" s="47" t="s">
        <v>1748</v>
      </c>
      <c r="D102" s="44" t="str">
        <f t="shared" si="20"/>
        <v>N/A</v>
      </c>
      <c r="E102" s="47" t="s">
        <v>1748</v>
      </c>
      <c r="F102" s="44" t="str">
        <f t="shared" si="21"/>
        <v>N/A</v>
      </c>
      <c r="G102" s="47" t="s">
        <v>1748</v>
      </c>
      <c r="H102" s="44" t="str">
        <f t="shared" si="22"/>
        <v>N/A</v>
      </c>
      <c r="I102" s="12" t="s">
        <v>1748</v>
      </c>
      <c r="J102" s="12" t="s">
        <v>1748</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1748</v>
      </c>
      <c r="J103" s="12" t="s">
        <v>1748</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1748</v>
      </c>
      <c r="J104" s="12" t="s">
        <v>1748</v>
      </c>
      <c r="K104" s="45" t="s">
        <v>739</v>
      </c>
      <c r="L104" s="9" t="str">
        <f t="shared" si="19"/>
        <v>N/A</v>
      </c>
    </row>
    <row r="105" spans="1:12" ht="25.5" x14ac:dyDescent="0.2">
      <c r="A105" s="2" t="s">
        <v>1194</v>
      </c>
      <c r="B105" s="35" t="s">
        <v>213</v>
      </c>
      <c r="C105" s="47" t="s">
        <v>1748</v>
      </c>
      <c r="D105" s="44" t="str">
        <f t="shared" si="20"/>
        <v>N/A</v>
      </c>
      <c r="E105" s="47" t="s">
        <v>1748</v>
      </c>
      <c r="F105" s="44" t="str">
        <f t="shared" si="21"/>
        <v>N/A</v>
      </c>
      <c r="G105" s="47" t="s">
        <v>1748</v>
      </c>
      <c r="H105" s="44" t="str">
        <f t="shared" si="22"/>
        <v>N/A</v>
      </c>
      <c r="I105" s="12" t="s">
        <v>1748</v>
      </c>
      <c r="J105" s="12" t="s">
        <v>1748</v>
      </c>
      <c r="K105" s="45" t="s">
        <v>739</v>
      </c>
      <c r="L105" s="9" t="str">
        <f t="shared" si="19"/>
        <v>N/A</v>
      </c>
    </row>
    <row r="106" spans="1:12" ht="25.5" x14ac:dyDescent="0.2">
      <c r="A106" s="2" t="s">
        <v>1195</v>
      </c>
      <c r="B106" s="35" t="s">
        <v>213</v>
      </c>
      <c r="C106" s="47">
        <v>0</v>
      </c>
      <c r="D106" s="44" t="str">
        <f t="shared" si="20"/>
        <v>N/A</v>
      </c>
      <c r="E106" s="47">
        <v>0</v>
      </c>
      <c r="F106" s="44" t="str">
        <f t="shared" si="21"/>
        <v>N/A</v>
      </c>
      <c r="G106" s="47">
        <v>0</v>
      </c>
      <c r="H106" s="44" t="str">
        <f t="shared" si="22"/>
        <v>N/A</v>
      </c>
      <c r="I106" s="12" t="s">
        <v>1748</v>
      </c>
      <c r="J106" s="12" t="s">
        <v>1748</v>
      </c>
      <c r="K106" s="45" t="s">
        <v>739</v>
      </c>
      <c r="L106" s="9" t="str">
        <f t="shared" si="19"/>
        <v>N/A</v>
      </c>
    </row>
    <row r="107" spans="1:12" x14ac:dyDescent="0.2">
      <c r="A107" s="2" t="s">
        <v>523</v>
      </c>
      <c r="B107" s="35" t="s">
        <v>213</v>
      </c>
      <c r="C107" s="47">
        <v>0</v>
      </c>
      <c r="D107" s="44" t="str">
        <f t="shared" si="20"/>
        <v>N/A</v>
      </c>
      <c r="E107" s="36">
        <v>0</v>
      </c>
      <c r="F107" s="44" t="str">
        <f t="shared" si="21"/>
        <v>N/A</v>
      </c>
      <c r="G107" s="36">
        <v>0</v>
      </c>
      <c r="H107" s="44" t="str">
        <f t="shared" si="22"/>
        <v>N/A</v>
      </c>
      <c r="I107" s="12" t="s">
        <v>1748</v>
      </c>
      <c r="J107" s="12" t="s">
        <v>1748</v>
      </c>
      <c r="K107" s="45" t="s">
        <v>739</v>
      </c>
      <c r="L107" s="9" t="str">
        <f t="shared" si="19"/>
        <v>N/A</v>
      </c>
    </row>
    <row r="108" spans="1:12" ht="25.5" x14ac:dyDescent="0.2">
      <c r="A108" s="2" t="s">
        <v>1196</v>
      </c>
      <c r="B108" s="35" t="s">
        <v>213</v>
      </c>
      <c r="C108" s="47" t="s">
        <v>1748</v>
      </c>
      <c r="D108" s="44" t="str">
        <f t="shared" si="20"/>
        <v>N/A</v>
      </c>
      <c r="E108" s="47" t="s">
        <v>1748</v>
      </c>
      <c r="F108" s="44" t="str">
        <f t="shared" si="21"/>
        <v>N/A</v>
      </c>
      <c r="G108" s="47" t="s">
        <v>1748</v>
      </c>
      <c r="H108" s="44" t="str">
        <f t="shared" si="22"/>
        <v>N/A</v>
      </c>
      <c r="I108" s="12" t="s">
        <v>1748</v>
      </c>
      <c r="J108" s="12" t="s">
        <v>1748</v>
      </c>
      <c r="K108" s="45" t="s">
        <v>739</v>
      </c>
      <c r="L108" s="9" t="str">
        <f t="shared" si="19"/>
        <v>N/A</v>
      </c>
    </row>
    <row r="109" spans="1:12" ht="25.5" x14ac:dyDescent="0.2">
      <c r="A109" s="2" t="s">
        <v>1197</v>
      </c>
      <c r="B109" s="35" t="s">
        <v>213</v>
      </c>
      <c r="C109" s="47">
        <v>0</v>
      </c>
      <c r="D109" s="44" t="str">
        <f t="shared" si="20"/>
        <v>N/A</v>
      </c>
      <c r="E109" s="47">
        <v>0</v>
      </c>
      <c r="F109" s="44" t="str">
        <f t="shared" si="21"/>
        <v>N/A</v>
      </c>
      <c r="G109" s="47">
        <v>0</v>
      </c>
      <c r="H109" s="44" t="str">
        <f t="shared" si="22"/>
        <v>N/A</v>
      </c>
      <c r="I109" s="12" t="s">
        <v>1748</v>
      </c>
      <c r="J109" s="12" t="s">
        <v>1748</v>
      </c>
      <c r="K109" s="45" t="s">
        <v>739</v>
      </c>
      <c r="L109" s="9" t="str">
        <f t="shared" si="19"/>
        <v>N/A</v>
      </c>
    </row>
    <row r="110" spans="1:12" x14ac:dyDescent="0.2">
      <c r="A110" s="2" t="s">
        <v>524</v>
      </c>
      <c r="B110" s="35" t="s">
        <v>213</v>
      </c>
      <c r="C110" s="47">
        <v>0</v>
      </c>
      <c r="D110" s="44" t="str">
        <f t="shared" si="20"/>
        <v>N/A</v>
      </c>
      <c r="E110" s="36">
        <v>0</v>
      </c>
      <c r="F110" s="44" t="str">
        <f t="shared" si="21"/>
        <v>N/A</v>
      </c>
      <c r="G110" s="36">
        <v>0</v>
      </c>
      <c r="H110" s="44" t="str">
        <f t="shared" si="22"/>
        <v>N/A</v>
      </c>
      <c r="I110" s="12" t="s">
        <v>1748</v>
      </c>
      <c r="J110" s="12" t="s">
        <v>1748</v>
      </c>
      <c r="K110" s="45" t="s">
        <v>739</v>
      </c>
      <c r="L110" s="9" t="str">
        <f t="shared" si="19"/>
        <v>N/A</v>
      </c>
    </row>
    <row r="111" spans="1:12" ht="25.5" x14ac:dyDescent="0.2">
      <c r="A111" s="2" t="s">
        <v>1198</v>
      </c>
      <c r="B111" s="35" t="s">
        <v>213</v>
      </c>
      <c r="C111" s="47" t="s">
        <v>1748</v>
      </c>
      <c r="D111" s="44" t="str">
        <f t="shared" si="20"/>
        <v>N/A</v>
      </c>
      <c r="E111" s="47" t="s">
        <v>1748</v>
      </c>
      <c r="F111" s="44" t="str">
        <f t="shared" si="21"/>
        <v>N/A</v>
      </c>
      <c r="G111" s="47" t="s">
        <v>1748</v>
      </c>
      <c r="H111" s="44" t="str">
        <f t="shared" si="22"/>
        <v>N/A</v>
      </c>
      <c r="I111" s="12" t="s">
        <v>1748</v>
      </c>
      <c r="J111" s="12" t="s">
        <v>1748</v>
      </c>
      <c r="K111" s="45" t="s">
        <v>739</v>
      </c>
      <c r="L111" s="9" t="str">
        <f t="shared" si="19"/>
        <v>N/A</v>
      </c>
    </row>
    <row r="112" spans="1:12" ht="25.5" x14ac:dyDescent="0.2">
      <c r="A112" s="2" t="s">
        <v>1199</v>
      </c>
      <c r="B112" s="35" t="s">
        <v>213</v>
      </c>
      <c r="C112" s="47">
        <v>0</v>
      </c>
      <c r="D112" s="44" t="str">
        <f t="shared" si="20"/>
        <v>N/A</v>
      </c>
      <c r="E112" s="47">
        <v>0</v>
      </c>
      <c r="F112" s="44" t="str">
        <f t="shared" si="21"/>
        <v>N/A</v>
      </c>
      <c r="G112" s="47">
        <v>0</v>
      </c>
      <c r="H112" s="44" t="str">
        <f t="shared" si="22"/>
        <v>N/A</v>
      </c>
      <c r="I112" s="12" t="s">
        <v>1748</v>
      </c>
      <c r="J112" s="12" t="s">
        <v>1748</v>
      </c>
      <c r="K112" s="45" t="s">
        <v>739</v>
      </c>
      <c r="L112" s="9" t="str">
        <f t="shared" si="19"/>
        <v>N/A</v>
      </c>
    </row>
    <row r="113" spans="1:12" ht="25.5" x14ac:dyDescent="0.2">
      <c r="A113" s="2" t="s">
        <v>525</v>
      </c>
      <c r="B113" s="35" t="s">
        <v>213</v>
      </c>
      <c r="C113" s="47">
        <v>0</v>
      </c>
      <c r="D113" s="44" t="str">
        <f t="shared" si="20"/>
        <v>N/A</v>
      </c>
      <c r="E113" s="36">
        <v>0</v>
      </c>
      <c r="F113" s="44" t="str">
        <f t="shared" si="21"/>
        <v>N/A</v>
      </c>
      <c r="G113" s="36">
        <v>0</v>
      </c>
      <c r="H113" s="44" t="str">
        <f t="shared" si="22"/>
        <v>N/A</v>
      </c>
      <c r="I113" s="12" t="s">
        <v>1748</v>
      </c>
      <c r="J113" s="12" t="s">
        <v>1748</v>
      </c>
      <c r="K113" s="45" t="s">
        <v>739</v>
      </c>
      <c r="L113" s="9" t="str">
        <f t="shared" si="19"/>
        <v>N/A</v>
      </c>
    </row>
    <row r="114" spans="1:12" ht="25.5" x14ac:dyDescent="0.2">
      <c r="A114" s="2" t="s">
        <v>1200</v>
      </c>
      <c r="B114" s="35" t="s">
        <v>213</v>
      </c>
      <c r="C114" s="47" t="s">
        <v>1748</v>
      </c>
      <c r="D114" s="44" t="str">
        <f t="shared" si="20"/>
        <v>N/A</v>
      </c>
      <c r="E114" s="47" t="s">
        <v>1748</v>
      </c>
      <c r="F114" s="44" t="str">
        <f t="shared" si="21"/>
        <v>N/A</v>
      </c>
      <c r="G114" s="47" t="s">
        <v>1748</v>
      </c>
      <c r="H114" s="44" t="str">
        <f t="shared" si="22"/>
        <v>N/A</v>
      </c>
      <c r="I114" s="12" t="s">
        <v>1748</v>
      </c>
      <c r="J114" s="12" t="s">
        <v>1748</v>
      </c>
      <c r="K114" s="45" t="s">
        <v>739</v>
      </c>
      <c r="L114" s="9" t="str">
        <f t="shared" si="19"/>
        <v>N/A</v>
      </c>
    </row>
    <row r="115" spans="1:12" ht="25.5" x14ac:dyDescent="0.2">
      <c r="A115" s="2" t="s">
        <v>1201</v>
      </c>
      <c r="B115" s="35" t="s">
        <v>213</v>
      </c>
      <c r="C115" s="47">
        <v>0</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1748</v>
      </c>
      <c r="J115" s="12" t="s">
        <v>1748</v>
      </c>
      <c r="K115" s="45" t="s">
        <v>739</v>
      </c>
      <c r="L115" s="9" t="str">
        <f t="shared" si="19"/>
        <v>N/A</v>
      </c>
    </row>
    <row r="116" spans="1:12" ht="25.5" x14ac:dyDescent="0.2">
      <c r="A116" s="2" t="s">
        <v>526</v>
      </c>
      <c r="B116" s="35" t="s">
        <v>213</v>
      </c>
      <c r="C116" s="47">
        <v>0</v>
      </c>
      <c r="D116" s="44" t="str">
        <f t="shared" si="23"/>
        <v>N/A</v>
      </c>
      <c r="E116" s="36">
        <v>0</v>
      </c>
      <c r="F116" s="44" t="str">
        <f t="shared" si="24"/>
        <v>N/A</v>
      </c>
      <c r="G116" s="36">
        <v>0</v>
      </c>
      <c r="H116" s="44" t="str">
        <f t="shared" si="25"/>
        <v>N/A</v>
      </c>
      <c r="I116" s="12" t="s">
        <v>1748</v>
      </c>
      <c r="J116" s="12" t="s">
        <v>1748</v>
      </c>
      <c r="K116" s="45" t="s">
        <v>739</v>
      </c>
      <c r="L116" s="9" t="str">
        <f t="shared" si="19"/>
        <v>N/A</v>
      </c>
    </row>
    <row r="117" spans="1:12" ht="25.5" x14ac:dyDescent="0.2">
      <c r="A117" s="2" t="s">
        <v>1202</v>
      </c>
      <c r="B117" s="35" t="s">
        <v>213</v>
      </c>
      <c r="C117" s="47" t="s">
        <v>1748</v>
      </c>
      <c r="D117" s="44" t="str">
        <f t="shared" si="23"/>
        <v>N/A</v>
      </c>
      <c r="E117" s="47" t="s">
        <v>1748</v>
      </c>
      <c r="F117" s="44" t="str">
        <f t="shared" si="24"/>
        <v>N/A</v>
      </c>
      <c r="G117" s="47" t="s">
        <v>1748</v>
      </c>
      <c r="H117" s="44" t="str">
        <f t="shared" si="25"/>
        <v>N/A</v>
      </c>
      <c r="I117" s="12" t="s">
        <v>1748</v>
      </c>
      <c r="J117" s="12" t="s">
        <v>1748</v>
      </c>
      <c r="K117" s="45" t="s">
        <v>739</v>
      </c>
      <c r="L117" s="9" t="str">
        <f t="shared" si="19"/>
        <v>N/A</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1748</v>
      </c>
      <c r="J118" s="12" t="s">
        <v>1748</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1748</v>
      </c>
      <c r="J119" s="12" t="s">
        <v>1748</v>
      </c>
      <c r="K119" s="45" t="s">
        <v>739</v>
      </c>
      <c r="L119" s="9" t="str">
        <f t="shared" si="19"/>
        <v>N/A</v>
      </c>
    </row>
    <row r="120" spans="1:12" ht="25.5" x14ac:dyDescent="0.2">
      <c r="A120" s="2" t="s">
        <v>1204</v>
      </c>
      <c r="B120" s="35" t="s">
        <v>213</v>
      </c>
      <c r="C120" s="47" t="s">
        <v>1748</v>
      </c>
      <c r="D120" s="44" t="str">
        <f t="shared" si="23"/>
        <v>N/A</v>
      </c>
      <c r="E120" s="47" t="s">
        <v>1748</v>
      </c>
      <c r="F120" s="44" t="str">
        <f t="shared" si="24"/>
        <v>N/A</v>
      </c>
      <c r="G120" s="47" t="s">
        <v>1748</v>
      </c>
      <c r="H120" s="44" t="str">
        <f t="shared" si="25"/>
        <v>N/A</v>
      </c>
      <c r="I120" s="12" t="s">
        <v>1748</v>
      </c>
      <c r="J120" s="12" t="s">
        <v>1748</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1748</v>
      </c>
      <c r="J121" s="12" t="s">
        <v>1748</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1748</v>
      </c>
      <c r="J122" s="12" t="s">
        <v>1748</v>
      </c>
      <c r="K122" s="45" t="s">
        <v>739</v>
      </c>
      <c r="L122" s="9" t="str">
        <f t="shared" si="19"/>
        <v>N/A</v>
      </c>
    </row>
    <row r="123" spans="1:12" ht="25.5" x14ac:dyDescent="0.2">
      <c r="A123" s="2" t="s">
        <v>1206</v>
      </c>
      <c r="B123" s="35" t="s">
        <v>213</v>
      </c>
      <c r="C123" s="47" t="s">
        <v>1748</v>
      </c>
      <c r="D123" s="44" t="str">
        <f t="shared" si="23"/>
        <v>N/A</v>
      </c>
      <c r="E123" s="47" t="s">
        <v>1748</v>
      </c>
      <c r="F123" s="44" t="str">
        <f t="shared" si="24"/>
        <v>N/A</v>
      </c>
      <c r="G123" s="47" t="s">
        <v>1748</v>
      </c>
      <c r="H123" s="44" t="str">
        <f t="shared" si="25"/>
        <v>N/A</v>
      </c>
      <c r="I123" s="12" t="s">
        <v>1748</v>
      </c>
      <c r="J123" s="12" t="s">
        <v>1748</v>
      </c>
      <c r="K123" s="45" t="s">
        <v>739</v>
      </c>
      <c r="L123" s="9" t="str">
        <f t="shared" si="19"/>
        <v>N/A</v>
      </c>
    </row>
    <row r="124" spans="1:12" ht="25.5" x14ac:dyDescent="0.2">
      <c r="A124" s="2" t="s">
        <v>1207</v>
      </c>
      <c r="B124" s="35" t="s">
        <v>213</v>
      </c>
      <c r="C124" s="47">
        <v>0</v>
      </c>
      <c r="D124" s="44" t="str">
        <f t="shared" si="23"/>
        <v>N/A</v>
      </c>
      <c r="E124" s="47">
        <v>0</v>
      </c>
      <c r="F124" s="44" t="str">
        <f t="shared" si="24"/>
        <v>N/A</v>
      </c>
      <c r="G124" s="47">
        <v>0</v>
      </c>
      <c r="H124" s="44" t="str">
        <f t="shared" si="25"/>
        <v>N/A</v>
      </c>
      <c r="I124" s="12" t="s">
        <v>1748</v>
      </c>
      <c r="J124" s="12" t="s">
        <v>1748</v>
      </c>
      <c r="K124" s="45" t="s">
        <v>739</v>
      </c>
      <c r="L124" s="9" t="str">
        <f t="shared" si="19"/>
        <v>N/A</v>
      </c>
    </row>
    <row r="125" spans="1:12" ht="25.5" x14ac:dyDescent="0.2">
      <c r="A125" s="2" t="s">
        <v>529</v>
      </c>
      <c r="B125" s="35" t="s">
        <v>213</v>
      </c>
      <c r="C125" s="47">
        <v>0</v>
      </c>
      <c r="D125" s="44" t="str">
        <f t="shared" si="23"/>
        <v>N/A</v>
      </c>
      <c r="E125" s="36">
        <v>0</v>
      </c>
      <c r="F125" s="44" t="str">
        <f t="shared" si="24"/>
        <v>N/A</v>
      </c>
      <c r="G125" s="36">
        <v>0</v>
      </c>
      <c r="H125" s="44" t="str">
        <f t="shared" si="25"/>
        <v>N/A</v>
      </c>
      <c r="I125" s="12" t="s">
        <v>1748</v>
      </c>
      <c r="J125" s="12" t="s">
        <v>1748</v>
      </c>
      <c r="K125" s="45" t="s">
        <v>739</v>
      </c>
      <c r="L125" s="9" t="str">
        <f t="shared" si="19"/>
        <v>N/A</v>
      </c>
    </row>
    <row r="126" spans="1:12" ht="25.5" x14ac:dyDescent="0.2">
      <c r="A126" s="2" t="s">
        <v>1208</v>
      </c>
      <c r="B126" s="35" t="s">
        <v>213</v>
      </c>
      <c r="C126" s="47" t="s">
        <v>1748</v>
      </c>
      <c r="D126" s="44" t="str">
        <f t="shared" si="23"/>
        <v>N/A</v>
      </c>
      <c r="E126" s="47" t="s">
        <v>1748</v>
      </c>
      <c r="F126" s="44" t="str">
        <f t="shared" si="24"/>
        <v>N/A</v>
      </c>
      <c r="G126" s="47" t="s">
        <v>1748</v>
      </c>
      <c r="H126" s="44" t="str">
        <f t="shared" si="25"/>
        <v>N/A</v>
      </c>
      <c r="I126" s="12" t="s">
        <v>1748</v>
      </c>
      <c r="J126" s="12" t="s">
        <v>1748</v>
      </c>
      <c r="K126" s="45" t="s">
        <v>739</v>
      </c>
      <c r="L126" s="9" t="str">
        <f t="shared" si="19"/>
        <v>N/A</v>
      </c>
    </row>
    <row r="127" spans="1:12" ht="25.5" x14ac:dyDescent="0.2">
      <c r="A127" s="2" t="s">
        <v>1209</v>
      </c>
      <c r="B127" s="35" t="s">
        <v>213</v>
      </c>
      <c r="C127" s="47">
        <v>0</v>
      </c>
      <c r="D127" s="44" t="str">
        <f t="shared" si="23"/>
        <v>N/A</v>
      </c>
      <c r="E127" s="47">
        <v>0</v>
      </c>
      <c r="F127" s="44" t="str">
        <f t="shared" si="24"/>
        <v>N/A</v>
      </c>
      <c r="G127" s="47">
        <v>0</v>
      </c>
      <c r="H127" s="44" t="str">
        <f t="shared" si="25"/>
        <v>N/A</v>
      </c>
      <c r="I127" s="12" t="s">
        <v>1748</v>
      </c>
      <c r="J127" s="12" t="s">
        <v>1748</v>
      </c>
      <c r="K127" s="45" t="s">
        <v>739</v>
      </c>
      <c r="L127" s="9" t="str">
        <f t="shared" si="19"/>
        <v>N/A</v>
      </c>
    </row>
    <row r="128" spans="1:12" x14ac:dyDescent="0.2">
      <c r="A128" s="2" t="s">
        <v>530</v>
      </c>
      <c r="B128" s="35" t="s">
        <v>213</v>
      </c>
      <c r="C128" s="47">
        <v>0</v>
      </c>
      <c r="D128" s="44" t="str">
        <f t="shared" si="23"/>
        <v>N/A</v>
      </c>
      <c r="E128" s="36">
        <v>0</v>
      </c>
      <c r="F128" s="44" t="str">
        <f t="shared" si="24"/>
        <v>N/A</v>
      </c>
      <c r="G128" s="36">
        <v>0</v>
      </c>
      <c r="H128" s="44" t="str">
        <f t="shared" si="25"/>
        <v>N/A</v>
      </c>
      <c r="I128" s="12" t="s">
        <v>1748</v>
      </c>
      <c r="J128" s="12" t="s">
        <v>1748</v>
      </c>
      <c r="K128" s="45" t="s">
        <v>739</v>
      </c>
      <c r="L128" s="9" t="str">
        <f t="shared" si="19"/>
        <v>N/A</v>
      </c>
    </row>
    <row r="129" spans="1:12" ht="25.5" x14ac:dyDescent="0.2">
      <c r="A129" s="2" t="s">
        <v>1210</v>
      </c>
      <c r="B129" s="35" t="s">
        <v>213</v>
      </c>
      <c r="C129" s="47" t="s">
        <v>1748</v>
      </c>
      <c r="D129" s="44" t="str">
        <f t="shared" si="23"/>
        <v>N/A</v>
      </c>
      <c r="E129" s="47" t="s">
        <v>1748</v>
      </c>
      <c r="F129" s="44" t="str">
        <f t="shared" si="24"/>
        <v>N/A</v>
      </c>
      <c r="G129" s="47" t="s">
        <v>1748</v>
      </c>
      <c r="H129" s="44" t="str">
        <f t="shared" si="25"/>
        <v>N/A</v>
      </c>
      <c r="I129" s="12" t="s">
        <v>1748</v>
      </c>
      <c r="J129" s="12" t="s">
        <v>1748</v>
      </c>
      <c r="K129" s="45" t="s">
        <v>739</v>
      </c>
      <c r="L129" s="9" t="str">
        <f t="shared" si="19"/>
        <v>N/A</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1748</v>
      </c>
      <c r="J130" s="12" t="s">
        <v>1748</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1748</v>
      </c>
      <c r="J131" s="12" t="s">
        <v>1748</v>
      </c>
      <c r="K131" s="45" t="s">
        <v>739</v>
      </c>
      <c r="L131" s="9" t="str">
        <f t="shared" si="19"/>
        <v>N/A</v>
      </c>
    </row>
    <row r="132" spans="1:12" ht="25.5" x14ac:dyDescent="0.2">
      <c r="A132" s="2" t="s">
        <v>1212</v>
      </c>
      <c r="B132" s="35" t="s">
        <v>213</v>
      </c>
      <c r="C132" s="47" t="s">
        <v>1748</v>
      </c>
      <c r="D132" s="44" t="str">
        <f t="shared" si="23"/>
        <v>N/A</v>
      </c>
      <c r="E132" s="47" t="s">
        <v>1748</v>
      </c>
      <c r="F132" s="44" t="str">
        <f t="shared" si="24"/>
        <v>N/A</v>
      </c>
      <c r="G132" s="47" t="s">
        <v>1748</v>
      </c>
      <c r="H132" s="44" t="str">
        <f t="shared" si="25"/>
        <v>N/A</v>
      </c>
      <c r="I132" s="12" t="s">
        <v>1748</v>
      </c>
      <c r="J132" s="12" t="s">
        <v>1748</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1748</v>
      </c>
      <c r="J133" s="12" t="s">
        <v>1748</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1748</v>
      </c>
      <c r="J134" s="12" t="s">
        <v>1748</v>
      </c>
      <c r="K134" s="45" t="s">
        <v>739</v>
      </c>
      <c r="L134" s="9" t="str">
        <f t="shared" si="19"/>
        <v>N/A</v>
      </c>
    </row>
    <row r="135" spans="1:12" ht="25.5" x14ac:dyDescent="0.2">
      <c r="A135" s="2" t="s">
        <v>1214</v>
      </c>
      <c r="B135" s="35" t="s">
        <v>213</v>
      </c>
      <c r="C135" s="47" t="s">
        <v>1748</v>
      </c>
      <c r="D135" s="44" t="str">
        <f t="shared" si="23"/>
        <v>N/A</v>
      </c>
      <c r="E135" s="47" t="s">
        <v>1748</v>
      </c>
      <c r="F135" s="44" t="str">
        <f t="shared" si="24"/>
        <v>N/A</v>
      </c>
      <c r="G135" s="47" t="s">
        <v>1748</v>
      </c>
      <c r="H135" s="44" t="str">
        <f t="shared" si="25"/>
        <v>N/A</v>
      </c>
      <c r="I135" s="12" t="s">
        <v>1748</v>
      </c>
      <c r="J135" s="12" t="s">
        <v>1748</v>
      </c>
      <c r="K135" s="45" t="s">
        <v>739</v>
      </c>
      <c r="L135" s="9" t="str">
        <f t="shared" si="19"/>
        <v>N/A</v>
      </c>
    </row>
    <row r="136" spans="1:12" x14ac:dyDescent="0.2">
      <c r="A136" s="2" t="s">
        <v>1215</v>
      </c>
      <c r="B136" s="35" t="s">
        <v>213</v>
      </c>
      <c r="C136" s="47">
        <v>0</v>
      </c>
      <c r="D136" s="44" t="str">
        <f t="shared" si="23"/>
        <v>N/A</v>
      </c>
      <c r="E136" s="47">
        <v>0</v>
      </c>
      <c r="F136" s="44" t="str">
        <f t="shared" si="24"/>
        <v>N/A</v>
      </c>
      <c r="G136" s="47">
        <v>0</v>
      </c>
      <c r="H136" s="44" t="str">
        <f t="shared" si="25"/>
        <v>N/A</v>
      </c>
      <c r="I136" s="12" t="s">
        <v>1748</v>
      </c>
      <c r="J136" s="12" t="s">
        <v>1748</v>
      </c>
      <c r="K136" s="45" t="s">
        <v>739</v>
      </c>
      <c r="L136" s="9" t="str">
        <f t="shared" si="19"/>
        <v>N/A</v>
      </c>
    </row>
    <row r="137" spans="1:12" x14ac:dyDescent="0.2">
      <c r="A137" s="2" t="s">
        <v>533</v>
      </c>
      <c r="B137" s="35" t="s">
        <v>213</v>
      </c>
      <c r="C137" s="47">
        <v>0</v>
      </c>
      <c r="D137" s="44" t="str">
        <f t="shared" si="23"/>
        <v>N/A</v>
      </c>
      <c r="E137" s="36">
        <v>0</v>
      </c>
      <c r="F137" s="44" t="str">
        <f t="shared" si="24"/>
        <v>N/A</v>
      </c>
      <c r="G137" s="36">
        <v>0</v>
      </c>
      <c r="H137" s="44" t="str">
        <f t="shared" si="25"/>
        <v>N/A</v>
      </c>
      <c r="I137" s="12" t="s">
        <v>1748</v>
      </c>
      <c r="J137" s="12" t="s">
        <v>1748</v>
      </c>
      <c r="K137" s="45" t="s">
        <v>739</v>
      </c>
      <c r="L137" s="9" t="str">
        <f t="shared" si="19"/>
        <v>N/A</v>
      </c>
    </row>
    <row r="138" spans="1:12" x14ac:dyDescent="0.2">
      <c r="A138" s="2" t="s">
        <v>1216</v>
      </c>
      <c r="B138" s="35" t="s">
        <v>213</v>
      </c>
      <c r="C138" s="47" t="s">
        <v>1748</v>
      </c>
      <c r="D138" s="44" t="str">
        <f t="shared" si="23"/>
        <v>N/A</v>
      </c>
      <c r="E138" s="47" t="s">
        <v>1748</v>
      </c>
      <c r="F138" s="44" t="str">
        <f t="shared" si="24"/>
        <v>N/A</v>
      </c>
      <c r="G138" s="47" t="s">
        <v>1748</v>
      </c>
      <c r="H138" s="44" t="str">
        <f t="shared" si="25"/>
        <v>N/A</v>
      </c>
      <c r="I138" s="12" t="s">
        <v>1748</v>
      </c>
      <c r="J138" s="12" t="s">
        <v>1748</v>
      </c>
      <c r="K138" s="45" t="s">
        <v>739</v>
      </c>
      <c r="L138" s="9" t="str">
        <f t="shared" si="19"/>
        <v>N/A</v>
      </c>
    </row>
    <row r="139" spans="1:12" x14ac:dyDescent="0.2">
      <c r="A139" s="58" t="s">
        <v>406</v>
      </c>
      <c r="B139" s="14" t="s">
        <v>213</v>
      </c>
      <c r="C139" s="14">
        <v>7652169851</v>
      </c>
      <c r="D139" s="11" t="str">
        <f t="shared" si="23"/>
        <v>N/A</v>
      </c>
      <c r="E139" s="14">
        <v>8157710342</v>
      </c>
      <c r="F139" s="11" t="str">
        <f t="shared" si="24"/>
        <v>N/A</v>
      </c>
      <c r="G139" s="14">
        <v>7605364854</v>
      </c>
      <c r="H139" s="11" t="str">
        <f t="shared" si="25"/>
        <v>N/A</v>
      </c>
      <c r="I139" s="12">
        <v>6.6059999999999999</v>
      </c>
      <c r="J139" s="12">
        <v>-6.77</v>
      </c>
      <c r="K139" s="14" t="s">
        <v>213</v>
      </c>
      <c r="L139" s="9" t="str">
        <f t="shared" ref="L139:L158" si="26">IF(J139="Div by 0", "N/A", IF(K139="N/A","N/A", IF(J139&gt;VALUE(MID(K139,1,2)), "No", IF(J139&lt;-1*VALUE(MID(K139,1,2)), "No", "Yes"))))</f>
        <v>N/A</v>
      </c>
    </row>
    <row r="140" spans="1:12" x14ac:dyDescent="0.2">
      <c r="A140" s="58" t="s">
        <v>1217</v>
      </c>
      <c r="B140" s="14" t="s">
        <v>213</v>
      </c>
      <c r="C140" s="14">
        <v>5718.2942129000003</v>
      </c>
      <c r="D140" s="11" t="str">
        <f t="shared" si="23"/>
        <v>N/A</v>
      </c>
      <c r="E140" s="14">
        <v>5211.2325546000002</v>
      </c>
      <c r="F140" s="11" t="str">
        <f t="shared" si="24"/>
        <v>N/A</v>
      </c>
      <c r="G140" s="14">
        <v>4819.2380418000002</v>
      </c>
      <c r="H140" s="11" t="str">
        <f t="shared" si="25"/>
        <v>N/A</v>
      </c>
      <c r="I140" s="12">
        <v>-8.8699999999999992</v>
      </c>
      <c r="J140" s="12">
        <v>-7.52</v>
      </c>
      <c r="K140" s="14" t="s">
        <v>213</v>
      </c>
      <c r="L140" s="9" t="str">
        <f t="shared" si="26"/>
        <v>N/A</v>
      </c>
    </row>
    <row r="141" spans="1:12" x14ac:dyDescent="0.2">
      <c r="A141" s="58" t="s">
        <v>407</v>
      </c>
      <c r="B141" s="14" t="s">
        <v>213</v>
      </c>
      <c r="C141" s="14">
        <v>363916114</v>
      </c>
      <c r="D141" s="11" t="str">
        <f t="shared" si="23"/>
        <v>N/A</v>
      </c>
      <c r="E141" s="14">
        <v>453935702</v>
      </c>
      <c r="F141" s="11" t="str">
        <f t="shared" si="24"/>
        <v>N/A</v>
      </c>
      <c r="G141" s="14">
        <v>482925709</v>
      </c>
      <c r="H141" s="11" t="str">
        <f t="shared" si="25"/>
        <v>N/A</v>
      </c>
      <c r="I141" s="12">
        <v>24.74</v>
      </c>
      <c r="J141" s="12">
        <v>6.3860000000000001</v>
      </c>
      <c r="K141" s="14" t="s">
        <v>213</v>
      </c>
      <c r="L141" s="9" t="str">
        <f t="shared" si="26"/>
        <v>N/A</v>
      </c>
    </row>
    <row r="142" spans="1:12" x14ac:dyDescent="0.2">
      <c r="A142" s="58" t="s">
        <v>1218</v>
      </c>
      <c r="B142" s="14" t="s">
        <v>213</v>
      </c>
      <c r="C142" s="14">
        <v>4413.2441669</v>
      </c>
      <c r="D142" s="11" t="str">
        <f t="shared" si="23"/>
        <v>N/A</v>
      </c>
      <c r="E142" s="14">
        <v>5810.5257351</v>
      </c>
      <c r="F142" s="11" t="str">
        <f t="shared" si="24"/>
        <v>N/A</v>
      </c>
      <c r="G142" s="14">
        <v>4952.6778212999998</v>
      </c>
      <c r="H142" s="11" t="str">
        <f t="shared" si="25"/>
        <v>N/A</v>
      </c>
      <c r="I142" s="12">
        <v>31.66</v>
      </c>
      <c r="J142" s="12">
        <v>-14.8</v>
      </c>
      <c r="K142" s="14" t="s">
        <v>213</v>
      </c>
      <c r="L142" s="9" t="str">
        <f t="shared" si="26"/>
        <v>N/A</v>
      </c>
    </row>
    <row r="143" spans="1:12" x14ac:dyDescent="0.2">
      <c r="A143" s="58" t="s">
        <v>408</v>
      </c>
      <c r="B143" s="14" t="s">
        <v>213</v>
      </c>
      <c r="C143" s="14">
        <v>8181429</v>
      </c>
      <c r="D143" s="11" t="str">
        <f t="shared" si="23"/>
        <v>N/A</v>
      </c>
      <c r="E143" s="14">
        <v>10994950</v>
      </c>
      <c r="F143" s="11" t="str">
        <f t="shared" si="24"/>
        <v>N/A</v>
      </c>
      <c r="G143" s="14">
        <v>10739492</v>
      </c>
      <c r="H143" s="11" t="str">
        <f t="shared" si="25"/>
        <v>N/A</v>
      </c>
      <c r="I143" s="12">
        <v>34.39</v>
      </c>
      <c r="J143" s="12">
        <v>-2.3199999999999998</v>
      </c>
      <c r="K143" s="14" t="s">
        <v>213</v>
      </c>
      <c r="L143" s="9" t="str">
        <f t="shared" si="26"/>
        <v>N/A</v>
      </c>
    </row>
    <row r="144" spans="1:12" ht="25.5" x14ac:dyDescent="0.2">
      <c r="A144" s="58" t="s">
        <v>1219</v>
      </c>
      <c r="B144" s="14" t="s">
        <v>213</v>
      </c>
      <c r="C144" s="14">
        <v>271.18661539999999</v>
      </c>
      <c r="D144" s="11" t="str">
        <f t="shared" si="23"/>
        <v>N/A</v>
      </c>
      <c r="E144" s="14">
        <v>301.19849878999997</v>
      </c>
      <c r="F144" s="11" t="str">
        <f t="shared" si="24"/>
        <v>N/A</v>
      </c>
      <c r="G144" s="14">
        <v>264.06422423999999</v>
      </c>
      <c r="H144" s="11" t="str">
        <f t="shared" si="25"/>
        <v>N/A</v>
      </c>
      <c r="I144" s="12">
        <v>11.07</v>
      </c>
      <c r="J144" s="12">
        <v>-12.3</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1748</v>
      </c>
      <c r="J145" s="12" t="s">
        <v>1748</v>
      </c>
      <c r="K145" s="14" t="s">
        <v>213</v>
      </c>
      <c r="L145" s="9" t="str">
        <f t="shared" si="26"/>
        <v>N/A</v>
      </c>
    </row>
    <row r="146" spans="1:13" x14ac:dyDescent="0.2">
      <c r="A146" s="58" t="s">
        <v>1220</v>
      </c>
      <c r="B146" s="14" t="s">
        <v>213</v>
      </c>
      <c r="C146" s="14" t="s">
        <v>1748</v>
      </c>
      <c r="D146" s="11" t="str">
        <f t="shared" si="23"/>
        <v>N/A</v>
      </c>
      <c r="E146" s="14" t="s">
        <v>1748</v>
      </c>
      <c r="F146" s="11" t="str">
        <f t="shared" si="24"/>
        <v>N/A</v>
      </c>
      <c r="G146" s="14" t="s">
        <v>1748</v>
      </c>
      <c r="H146" s="11" t="str">
        <f t="shared" si="25"/>
        <v>N/A</v>
      </c>
      <c r="I146" s="12" t="s">
        <v>1748</v>
      </c>
      <c r="J146" s="12" t="s">
        <v>1748</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1748</v>
      </c>
      <c r="J147" s="12" t="s">
        <v>1748</v>
      </c>
      <c r="K147" s="14" t="s">
        <v>213</v>
      </c>
      <c r="L147" s="9" t="str">
        <f t="shared" si="26"/>
        <v>N/A</v>
      </c>
    </row>
    <row r="148" spans="1:13" x14ac:dyDescent="0.2">
      <c r="A148" s="58" t="s">
        <v>1221</v>
      </c>
      <c r="B148" s="14" t="s">
        <v>213</v>
      </c>
      <c r="C148" s="14" t="s">
        <v>1748</v>
      </c>
      <c r="D148" s="11" t="str">
        <f t="shared" si="27"/>
        <v>N/A</v>
      </c>
      <c r="E148" s="14" t="s">
        <v>1748</v>
      </c>
      <c r="F148" s="11" t="str">
        <f t="shared" si="28"/>
        <v>N/A</v>
      </c>
      <c r="G148" s="14" t="s">
        <v>1748</v>
      </c>
      <c r="H148" s="11" t="str">
        <f t="shared" si="29"/>
        <v>N/A</v>
      </c>
      <c r="I148" s="12" t="s">
        <v>1748</v>
      </c>
      <c r="J148" s="12" t="s">
        <v>1748</v>
      </c>
      <c r="K148" s="14" t="s">
        <v>213</v>
      </c>
      <c r="L148" s="9" t="str">
        <f t="shared" si="26"/>
        <v>N/A</v>
      </c>
    </row>
    <row r="149" spans="1:13" x14ac:dyDescent="0.2">
      <c r="A149" s="58" t="s">
        <v>411</v>
      </c>
      <c r="B149" s="14" t="s">
        <v>213</v>
      </c>
      <c r="C149" s="14">
        <v>214121</v>
      </c>
      <c r="D149" s="11" t="str">
        <f t="shared" si="27"/>
        <v>N/A</v>
      </c>
      <c r="E149" s="14">
        <v>13791966</v>
      </c>
      <c r="F149" s="11" t="str">
        <f t="shared" si="28"/>
        <v>N/A</v>
      </c>
      <c r="G149" s="14">
        <v>365730</v>
      </c>
      <c r="H149" s="11" t="str">
        <f t="shared" si="29"/>
        <v>N/A</v>
      </c>
      <c r="I149" s="12">
        <v>6341</v>
      </c>
      <c r="J149" s="12">
        <v>-97.3</v>
      </c>
      <c r="K149" s="14" t="s">
        <v>213</v>
      </c>
      <c r="L149" s="9" t="str">
        <f t="shared" si="26"/>
        <v>N/A</v>
      </c>
    </row>
    <row r="150" spans="1:13" x14ac:dyDescent="0.2">
      <c r="A150" s="58" t="s">
        <v>1222</v>
      </c>
      <c r="B150" s="14" t="s">
        <v>213</v>
      </c>
      <c r="C150" s="14">
        <v>113.29153439</v>
      </c>
      <c r="D150" s="11" t="str">
        <f t="shared" si="27"/>
        <v>N/A</v>
      </c>
      <c r="E150" s="14">
        <v>3477.5506808</v>
      </c>
      <c r="F150" s="11" t="str">
        <f t="shared" si="28"/>
        <v>N/A</v>
      </c>
      <c r="G150" s="14">
        <v>128.77816901</v>
      </c>
      <c r="H150" s="11" t="str">
        <f t="shared" si="29"/>
        <v>N/A</v>
      </c>
      <c r="I150" s="12">
        <v>2970</v>
      </c>
      <c r="J150" s="12">
        <v>-96.3</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1748</v>
      </c>
      <c r="J151" s="12" t="s">
        <v>1748</v>
      </c>
      <c r="K151" s="14" t="s">
        <v>213</v>
      </c>
      <c r="L151" s="9" t="str">
        <f t="shared" si="26"/>
        <v>N/A</v>
      </c>
    </row>
    <row r="152" spans="1:13" x14ac:dyDescent="0.2">
      <c r="A152" s="58" t="s">
        <v>1223</v>
      </c>
      <c r="B152" s="14" t="s">
        <v>213</v>
      </c>
      <c r="C152" s="14" t="s">
        <v>1748</v>
      </c>
      <c r="D152" s="11" t="str">
        <f t="shared" si="27"/>
        <v>N/A</v>
      </c>
      <c r="E152" s="14" t="s">
        <v>1748</v>
      </c>
      <c r="F152" s="11" t="str">
        <f t="shared" si="28"/>
        <v>N/A</v>
      </c>
      <c r="G152" s="14" t="s">
        <v>1748</v>
      </c>
      <c r="H152" s="11" t="str">
        <f t="shared" si="29"/>
        <v>N/A</v>
      </c>
      <c r="I152" s="12" t="s">
        <v>1748</v>
      </c>
      <c r="J152" s="12" t="s">
        <v>1748</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1748</v>
      </c>
      <c r="J153" s="12" t="s">
        <v>1748</v>
      </c>
      <c r="K153" s="14" t="s">
        <v>213</v>
      </c>
      <c r="L153" s="9" t="str">
        <f t="shared" si="26"/>
        <v>N/A</v>
      </c>
      <c r="M153" s="66"/>
    </row>
    <row r="154" spans="1:13" x14ac:dyDescent="0.2">
      <c r="A154" s="58" t="s">
        <v>1224</v>
      </c>
      <c r="B154" s="14" t="s">
        <v>213</v>
      </c>
      <c r="C154" s="14" t="s">
        <v>1748</v>
      </c>
      <c r="D154" s="11" t="str">
        <f t="shared" si="27"/>
        <v>N/A</v>
      </c>
      <c r="E154" s="14" t="s">
        <v>1748</v>
      </c>
      <c r="F154" s="11" t="str">
        <f t="shared" si="28"/>
        <v>N/A</v>
      </c>
      <c r="G154" s="14" t="s">
        <v>1748</v>
      </c>
      <c r="H154" s="11" t="str">
        <f t="shared" si="29"/>
        <v>N/A</v>
      </c>
      <c r="I154" s="12" t="s">
        <v>1748</v>
      </c>
      <c r="J154" s="12" t="s">
        <v>1748</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1748</v>
      </c>
      <c r="J155" s="12" t="s">
        <v>1748</v>
      </c>
      <c r="K155" s="14" t="s">
        <v>213</v>
      </c>
      <c r="L155" s="9" t="str">
        <f t="shared" si="26"/>
        <v>N/A</v>
      </c>
    </row>
    <row r="156" spans="1:13" x14ac:dyDescent="0.2">
      <c r="A156" s="58" t="s">
        <v>1225</v>
      </c>
      <c r="B156" s="14" t="s">
        <v>213</v>
      </c>
      <c r="C156" s="14" t="s">
        <v>1748</v>
      </c>
      <c r="D156" s="11" t="str">
        <f t="shared" si="27"/>
        <v>N/A</v>
      </c>
      <c r="E156" s="14" t="s">
        <v>1748</v>
      </c>
      <c r="F156" s="11" t="str">
        <f t="shared" si="28"/>
        <v>N/A</v>
      </c>
      <c r="G156" s="14" t="s">
        <v>1748</v>
      </c>
      <c r="H156" s="11" t="str">
        <f t="shared" si="29"/>
        <v>N/A</v>
      </c>
      <c r="I156" s="12" t="s">
        <v>1748</v>
      </c>
      <c r="J156" s="12" t="s">
        <v>1748</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1748</v>
      </c>
      <c r="J157" s="12" t="s">
        <v>1748</v>
      </c>
      <c r="K157" s="14" t="s">
        <v>213</v>
      </c>
      <c r="L157" s="9" t="str">
        <f t="shared" si="26"/>
        <v>N/A</v>
      </c>
    </row>
    <row r="158" spans="1:13" x14ac:dyDescent="0.2">
      <c r="A158" s="58" t="s">
        <v>1226</v>
      </c>
      <c r="B158" s="14" t="s">
        <v>213</v>
      </c>
      <c r="C158" s="14" t="s">
        <v>1748</v>
      </c>
      <c r="D158" s="11" t="str">
        <f t="shared" si="27"/>
        <v>N/A</v>
      </c>
      <c r="E158" s="14" t="s">
        <v>1748</v>
      </c>
      <c r="F158" s="11" t="str">
        <f t="shared" si="28"/>
        <v>N/A</v>
      </c>
      <c r="G158" s="14" t="s">
        <v>1748</v>
      </c>
      <c r="H158" s="11" t="str">
        <f t="shared" si="29"/>
        <v>N/A</v>
      </c>
      <c r="I158" s="12" t="s">
        <v>1748</v>
      </c>
      <c r="J158" s="12" t="s">
        <v>1748</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1748</v>
      </c>
      <c r="J159" s="12" t="s">
        <v>1748</v>
      </c>
      <c r="K159" s="14" t="s">
        <v>213</v>
      </c>
      <c r="L159" s="9" t="str">
        <f t="shared" ref="L159:L160" si="30">IF(J159="Div by 0", "N/A", IF(K159="N/A","N/A", IF(J159&gt;VALUE(MID(K159,1,2)), "No", IF(J159&lt;-1*VALUE(MID(K159,1,2)), "No", "Yes"))))</f>
        <v>N/A</v>
      </c>
    </row>
    <row r="160" spans="1:13" ht="25.5" x14ac:dyDescent="0.2">
      <c r="A160" s="58" t="s">
        <v>1227</v>
      </c>
      <c r="B160" s="14" t="s">
        <v>213</v>
      </c>
      <c r="C160" s="14" t="s">
        <v>1748</v>
      </c>
      <c r="D160" s="11" t="str">
        <f t="shared" si="27"/>
        <v>N/A</v>
      </c>
      <c r="E160" s="14" t="s">
        <v>1748</v>
      </c>
      <c r="F160" s="11" t="str">
        <f t="shared" si="28"/>
        <v>N/A</v>
      </c>
      <c r="G160" s="14" t="s">
        <v>1748</v>
      </c>
      <c r="H160" s="11" t="str">
        <f t="shared" si="29"/>
        <v>N/A</v>
      </c>
      <c r="I160" s="12" t="s">
        <v>1748</v>
      </c>
      <c r="J160" s="12" t="s">
        <v>1748</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1748</v>
      </c>
      <c r="J161" s="12" t="s">
        <v>1748</v>
      </c>
      <c r="K161" s="14" t="s">
        <v>213</v>
      </c>
      <c r="L161" s="9" t="str">
        <f>IF(J161="Div by 0", "N/A", IF(K161="N/A","N/A", IF(J161&gt;VALUE(MID(K161,1,2)), "No", IF(J161&lt;-1*VALUE(MID(K161,1,2)), "No", "Yes"))))</f>
        <v>N/A</v>
      </c>
    </row>
    <row r="162" spans="1:16" ht="25.5" x14ac:dyDescent="0.2">
      <c r="A162" s="58" t="s">
        <v>1228</v>
      </c>
      <c r="B162" s="14" t="s">
        <v>213</v>
      </c>
      <c r="C162" s="14" t="s">
        <v>1748</v>
      </c>
      <c r="D162" s="14" t="s">
        <v>213</v>
      </c>
      <c r="E162" s="14" t="s">
        <v>1748</v>
      </c>
      <c r="F162" s="14" t="s">
        <v>213</v>
      </c>
      <c r="G162" s="14" t="s">
        <v>1748</v>
      </c>
      <c r="H162" s="14" t="s">
        <v>213</v>
      </c>
      <c r="I162" s="12" t="s">
        <v>1748</v>
      </c>
      <c r="J162" s="12" t="s">
        <v>1748</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1748</v>
      </c>
      <c r="J163" s="12" t="s">
        <v>1748</v>
      </c>
      <c r="K163" s="14" t="s">
        <v>213</v>
      </c>
      <c r="L163" s="9" t="str">
        <f>IF(J163="Div by 0", "N/A", IF(K163="N/A","N/A", IF(J163&gt;VALUE(MID(K163,1,2)), "No", IF(J163&lt;-1*VALUE(MID(K163,1,2)), "No", "Yes"))))</f>
        <v>N/A</v>
      </c>
      <c r="N163" s="67"/>
    </row>
    <row r="164" spans="1:16" x14ac:dyDescent="0.2">
      <c r="A164" s="58" t="s">
        <v>1242</v>
      </c>
      <c r="B164" s="134" t="s">
        <v>213</v>
      </c>
      <c r="C164" s="134" t="s">
        <v>1748</v>
      </c>
      <c r="D164" s="135" t="str">
        <f t="shared" ref="D164" si="31">IF($B164="N/A","N/A",IF(C164&gt;10,"No",IF(C164&lt;-10,"No","Yes")))</f>
        <v>N/A</v>
      </c>
      <c r="E164" s="134" t="s">
        <v>1748</v>
      </c>
      <c r="F164" s="135" t="str">
        <f t="shared" ref="F164" si="32">IF($B164="N/A","N/A",IF(E164&gt;10,"No",IF(E164&lt;-10,"No","Yes")))</f>
        <v>N/A</v>
      </c>
      <c r="G164" s="134" t="s">
        <v>1748</v>
      </c>
      <c r="H164" s="135" t="str">
        <f t="shared" ref="H164" si="33">IF($B164="N/A","N/A",IF(G164&gt;10,"No",IF(G164&lt;-10,"No","Yes")))</f>
        <v>N/A</v>
      </c>
      <c r="I164" s="136" t="s">
        <v>1748</v>
      </c>
      <c r="J164" s="136" t="s">
        <v>1748</v>
      </c>
      <c r="K164" s="137" t="s">
        <v>739</v>
      </c>
      <c r="L164" s="138" t="str">
        <f>IF(J164="Div by 0", "N/A", IF(OR(J164="N/A",K164="N/A"),"N/A", IF(J164&gt;VALUE(MID(K164,1,2)), "No", IF(J164&lt;-1*VALUE(MID(K164,1,2)), "No", "Yes"))))</f>
        <v>N/A</v>
      </c>
      <c r="N164" s="67"/>
    </row>
    <row r="165" spans="1:16" x14ac:dyDescent="0.2">
      <c r="A165" s="58" t="s">
        <v>1229</v>
      </c>
      <c r="B165" s="14" t="s">
        <v>213</v>
      </c>
      <c r="C165" s="14" t="s">
        <v>1748</v>
      </c>
      <c r="D165" s="11" t="str">
        <f t="shared" ref="D165:D171" si="34">IF($B165="N/A","N/A",IF(C165&gt;10,"No",IF(C165&lt;-10,"No","Yes")))</f>
        <v>N/A</v>
      </c>
      <c r="E165" s="14" t="s">
        <v>1748</v>
      </c>
      <c r="F165" s="11" t="str">
        <f t="shared" ref="F165:F171" si="35">IF($B165="N/A","N/A",IF(E165&gt;10,"No",IF(E165&lt;-10,"No","Yes")))</f>
        <v>N/A</v>
      </c>
      <c r="G165" s="14" t="s">
        <v>1748</v>
      </c>
      <c r="H165" s="11" t="str">
        <f t="shared" ref="H165:H171" si="36">IF($B165="N/A","N/A",IF(G165&gt;10,"No",IF(G165&lt;-10,"No","Yes")))</f>
        <v>N/A</v>
      </c>
      <c r="I165" s="12" t="s">
        <v>1748</v>
      </c>
      <c r="J165" s="12" t="s">
        <v>1748</v>
      </c>
      <c r="K165" s="45" t="s">
        <v>739</v>
      </c>
      <c r="L165" s="9" t="str">
        <f>IF(J165="Div by 0", "N/A", IF(OR(J165="N/A",K165="N/A"),"N/A", IF(J165&gt;VALUE(MID(K165,1,2)), "No", IF(J165&lt;-1*VALUE(MID(K165,1,2)), "No", "Yes"))))</f>
        <v>N/A</v>
      </c>
      <c r="N165" s="67"/>
    </row>
    <row r="166" spans="1:16" x14ac:dyDescent="0.2">
      <c r="A166" s="58" t="s">
        <v>1230</v>
      </c>
      <c r="B166" s="14" t="s">
        <v>213</v>
      </c>
      <c r="C166" s="14" t="s">
        <v>1748</v>
      </c>
      <c r="D166" s="11" t="str">
        <f t="shared" si="34"/>
        <v>N/A</v>
      </c>
      <c r="E166" s="14" t="s">
        <v>1748</v>
      </c>
      <c r="F166" s="11" t="str">
        <f t="shared" si="35"/>
        <v>N/A</v>
      </c>
      <c r="G166" s="14" t="s">
        <v>1748</v>
      </c>
      <c r="H166" s="11" t="str">
        <f t="shared" si="36"/>
        <v>N/A</v>
      </c>
      <c r="I166" s="12" t="s">
        <v>1748</v>
      </c>
      <c r="J166" s="12" t="s">
        <v>1748</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1748</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1748</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1748</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1748</v>
      </c>
      <c r="F170" s="11" t="str">
        <f t="shared" si="35"/>
        <v>N/A</v>
      </c>
      <c r="G170" s="14" t="s">
        <v>1748</v>
      </c>
      <c r="H170" s="11" t="str">
        <f t="shared" si="36"/>
        <v>N/A</v>
      </c>
      <c r="I170" s="12" t="s">
        <v>213</v>
      </c>
      <c r="J170" s="12" t="s">
        <v>1748</v>
      </c>
      <c r="K170" s="14" t="s">
        <v>213</v>
      </c>
      <c r="L170" s="9" t="str">
        <f t="shared" si="38"/>
        <v>N/A</v>
      </c>
    </row>
    <row r="171" spans="1:16" ht="25.5" x14ac:dyDescent="0.2">
      <c r="A171" s="19" t="s">
        <v>1232</v>
      </c>
      <c r="B171" s="14" t="s">
        <v>213</v>
      </c>
      <c r="C171" s="14" t="s">
        <v>213</v>
      </c>
      <c r="D171" s="11" t="str">
        <f t="shared" si="34"/>
        <v>N/A</v>
      </c>
      <c r="E171" s="14" t="s">
        <v>1748</v>
      </c>
      <c r="F171" s="11" t="str">
        <f t="shared" si="35"/>
        <v>N/A</v>
      </c>
      <c r="G171" s="14" t="s">
        <v>1748</v>
      </c>
      <c r="H171" s="11" t="str">
        <f t="shared" si="36"/>
        <v>N/A</v>
      </c>
      <c r="I171" s="12" t="s">
        <v>213</v>
      </c>
      <c r="J171" s="12" t="s">
        <v>1748</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1338191</v>
      </c>
      <c r="D6" s="11" t="str">
        <f t="shared" ref="D6:D11" si="0">IF($B6="N/A","N/A",IF(C6&gt;10,"No",IF(C6&lt;-10,"No","Yes")))</f>
        <v>N/A</v>
      </c>
      <c r="E6" s="1">
        <v>1565409</v>
      </c>
      <c r="F6" s="11" t="str">
        <f t="shared" ref="F6:F11" si="1">IF($B6="N/A","N/A",IF(E6&gt;10,"No",IF(E6&lt;-10,"No","Yes")))</f>
        <v>N/A</v>
      </c>
      <c r="G6" s="1">
        <v>1578126</v>
      </c>
      <c r="H6" s="11" t="str">
        <f t="shared" ref="H6:H11" si="2">IF($B6="N/A","N/A",IF(G6&gt;10,"No",IF(G6&lt;-10,"No","Yes")))</f>
        <v>N/A</v>
      </c>
      <c r="I6" s="12">
        <v>16.98</v>
      </c>
      <c r="J6" s="12">
        <v>0.81240000000000001</v>
      </c>
      <c r="K6" s="1" t="s">
        <v>739</v>
      </c>
      <c r="L6" s="9" t="str">
        <f t="shared" ref="L6:L14" si="3">IF(J6="Div by 0", "N/A", IF(K6="N/A","N/A", IF(J6&gt;VALUE(MID(K6,1,2)), "No", IF(J6&lt;-1*VALUE(MID(K6,1,2)), "No", "Yes"))))</f>
        <v>Yes</v>
      </c>
    </row>
    <row r="7" spans="1:12" x14ac:dyDescent="0.2">
      <c r="A7" s="18" t="s">
        <v>100</v>
      </c>
      <c r="B7" s="48" t="s">
        <v>213</v>
      </c>
      <c r="C7" s="1">
        <v>57899</v>
      </c>
      <c r="D7" s="11" t="str">
        <f t="shared" si="0"/>
        <v>N/A</v>
      </c>
      <c r="E7" s="1">
        <v>65133</v>
      </c>
      <c r="F7" s="11" t="str">
        <f t="shared" si="1"/>
        <v>N/A</v>
      </c>
      <c r="G7" s="1">
        <v>68556</v>
      </c>
      <c r="H7" s="11" t="str">
        <f t="shared" si="2"/>
        <v>N/A</v>
      </c>
      <c r="I7" s="12">
        <v>12.49</v>
      </c>
      <c r="J7" s="12">
        <v>5.2549999999999999</v>
      </c>
      <c r="K7" s="48" t="s">
        <v>739</v>
      </c>
      <c r="L7" s="9" t="str">
        <f t="shared" si="3"/>
        <v>Yes</v>
      </c>
    </row>
    <row r="8" spans="1:12" x14ac:dyDescent="0.2">
      <c r="A8" s="18" t="s">
        <v>101</v>
      </c>
      <c r="B8" s="48" t="s">
        <v>213</v>
      </c>
      <c r="C8" s="1">
        <v>139060</v>
      </c>
      <c r="D8" s="11" t="str">
        <f t="shared" si="0"/>
        <v>N/A</v>
      </c>
      <c r="E8" s="1">
        <v>162839</v>
      </c>
      <c r="F8" s="11" t="str">
        <f t="shared" si="1"/>
        <v>N/A</v>
      </c>
      <c r="G8" s="1">
        <v>173642</v>
      </c>
      <c r="H8" s="11" t="str">
        <f t="shared" si="2"/>
        <v>N/A</v>
      </c>
      <c r="I8" s="12">
        <v>17.100000000000001</v>
      </c>
      <c r="J8" s="12">
        <v>6.6340000000000003</v>
      </c>
      <c r="K8" s="48" t="s">
        <v>739</v>
      </c>
      <c r="L8" s="9" t="str">
        <f t="shared" si="3"/>
        <v>Yes</v>
      </c>
    </row>
    <row r="9" spans="1:12" x14ac:dyDescent="0.2">
      <c r="A9" s="18" t="s">
        <v>104</v>
      </c>
      <c r="B9" s="48" t="s">
        <v>213</v>
      </c>
      <c r="C9" s="1">
        <v>629581</v>
      </c>
      <c r="D9" s="11" t="str">
        <f t="shared" si="0"/>
        <v>N/A</v>
      </c>
      <c r="E9" s="1">
        <v>742723</v>
      </c>
      <c r="F9" s="11" t="str">
        <f t="shared" si="1"/>
        <v>N/A</v>
      </c>
      <c r="G9" s="1">
        <v>788854</v>
      </c>
      <c r="H9" s="11" t="str">
        <f t="shared" si="2"/>
        <v>N/A</v>
      </c>
      <c r="I9" s="12">
        <v>17.97</v>
      </c>
      <c r="J9" s="12">
        <v>6.2110000000000003</v>
      </c>
      <c r="K9" s="48" t="s">
        <v>739</v>
      </c>
      <c r="L9" s="9" t="str">
        <f t="shared" si="3"/>
        <v>Yes</v>
      </c>
    </row>
    <row r="10" spans="1:12" x14ac:dyDescent="0.2">
      <c r="A10" s="18" t="s">
        <v>105</v>
      </c>
      <c r="B10" s="48" t="s">
        <v>213</v>
      </c>
      <c r="C10" s="1">
        <v>511651</v>
      </c>
      <c r="D10" s="11" t="str">
        <f t="shared" si="0"/>
        <v>N/A</v>
      </c>
      <c r="E10" s="1">
        <v>594714</v>
      </c>
      <c r="F10" s="11" t="str">
        <f t="shared" si="1"/>
        <v>N/A</v>
      </c>
      <c r="G10" s="1">
        <v>547074</v>
      </c>
      <c r="H10" s="11" t="str">
        <f t="shared" si="2"/>
        <v>N/A</v>
      </c>
      <c r="I10" s="12">
        <v>16.23</v>
      </c>
      <c r="J10" s="12">
        <v>-8.01</v>
      </c>
      <c r="K10" s="48" t="s">
        <v>739</v>
      </c>
      <c r="L10" s="9" t="str">
        <f t="shared" si="3"/>
        <v>Yes</v>
      </c>
    </row>
    <row r="11" spans="1:12" x14ac:dyDescent="0.2">
      <c r="A11" s="18" t="s">
        <v>77</v>
      </c>
      <c r="B11" s="1" t="s">
        <v>213</v>
      </c>
      <c r="C11" s="1">
        <v>1152991.1200000001</v>
      </c>
      <c r="D11" s="44" t="str">
        <f t="shared" si="0"/>
        <v>N/A</v>
      </c>
      <c r="E11" s="1">
        <v>1087286.27</v>
      </c>
      <c r="F11" s="11" t="str">
        <f t="shared" si="1"/>
        <v>N/A</v>
      </c>
      <c r="G11" s="1">
        <v>1245416.71</v>
      </c>
      <c r="H11" s="11" t="str">
        <f t="shared" si="2"/>
        <v>N/A</v>
      </c>
      <c r="I11" s="12">
        <v>-5.7</v>
      </c>
      <c r="J11" s="12">
        <v>14.54</v>
      </c>
      <c r="K11" s="1" t="s">
        <v>740</v>
      </c>
      <c r="L11" s="9" t="str">
        <f t="shared" si="3"/>
        <v>No</v>
      </c>
    </row>
    <row r="12" spans="1:12" x14ac:dyDescent="0.2">
      <c r="A12" s="18" t="s">
        <v>115</v>
      </c>
      <c r="B12" s="1" t="s">
        <v>213</v>
      </c>
      <c r="C12" s="1">
        <v>121186</v>
      </c>
      <c r="D12" s="1" t="s">
        <v>213</v>
      </c>
      <c r="E12" s="1">
        <v>135324</v>
      </c>
      <c r="F12" s="1" t="s">
        <v>213</v>
      </c>
      <c r="G12" s="1">
        <v>142969</v>
      </c>
      <c r="H12" s="1" t="s">
        <v>213</v>
      </c>
      <c r="I12" s="12">
        <v>11.67</v>
      </c>
      <c r="J12" s="12">
        <v>5.649</v>
      </c>
      <c r="K12" s="1" t="s">
        <v>740</v>
      </c>
      <c r="L12" s="9" t="str">
        <f t="shared" si="3"/>
        <v>Yes</v>
      </c>
    </row>
    <row r="13" spans="1:12" x14ac:dyDescent="0.2">
      <c r="A13" s="18" t="s">
        <v>449</v>
      </c>
      <c r="B13" s="1" t="s">
        <v>213</v>
      </c>
      <c r="C13" s="1">
        <v>53502</v>
      </c>
      <c r="D13" s="1" t="s">
        <v>213</v>
      </c>
      <c r="E13" s="1">
        <v>59803</v>
      </c>
      <c r="F13" s="1" t="s">
        <v>213</v>
      </c>
      <c r="G13" s="1">
        <v>62894</v>
      </c>
      <c r="H13" s="1" t="s">
        <v>213</v>
      </c>
      <c r="I13" s="12">
        <v>11.78</v>
      </c>
      <c r="J13" s="12">
        <v>5.1689999999999996</v>
      </c>
      <c r="K13" s="1" t="s">
        <v>740</v>
      </c>
      <c r="L13" s="9" t="str">
        <f t="shared" si="3"/>
        <v>Yes</v>
      </c>
    </row>
    <row r="14" spans="1:12" x14ac:dyDescent="0.2">
      <c r="A14" s="18" t="s">
        <v>450</v>
      </c>
      <c r="B14" s="1" t="s">
        <v>213</v>
      </c>
      <c r="C14" s="1">
        <v>57191</v>
      </c>
      <c r="D14" s="1" t="s">
        <v>213</v>
      </c>
      <c r="E14" s="1">
        <v>66013</v>
      </c>
      <c r="F14" s="1" t="s">
        <v>213</v>
      </c>
      <c r="G14" s="1">
        <v>71041</v>
      </c>
      <c r="H14" s="1" t="s">
        <v>213</v>
      </c>
      <c r="I14" s="12">
        <v>15.43</v>
      </c>
      <c r="J14" s="12">
        <v>7.617</v>
      </c>
      <c r="K14" s="1" t="s">
        <v>740</v>
      </c>
      <c r="L14" s="9" t="str">
        <f t="shared" si="3"/>
        <v>Yes</v>
      </c>
    </row>
    <row r="15" spans="1:12" x14ac:dyDescent="0.2">
      <c r="A15" s="4" t="s">
        <v>58</v>
      </c>
      <c r="B15" s="48" t="s">
        <v>213</v>
      </c>
      <c r="C15" s="14">
        <v>7652169851</v>
      </c>
      <c r="D15" s="11" t="str">
        <f t="shared" ref="D15:D20" si="4">IF($B15="N/A","N/A",IF(C15&gt;10,"No",IF(C15&lt;-10,"No","Yes")))</f>
        <v>N/A</v>
      </c>
      <c r="E15" s="14">
        <v>8157710342</v>
      </c>
      <c r="F15" s="11" t="str">
        <f t="shared" ref="F15:F20" si="5">IF($B15="N/A","N/A",IF(E15&gt;10,"No",IF(E15&lt;-10,"No","Yes")))</f>
        <v>N/A</v>
      </c>
      <c r="G15" s="14">
        <v>7605364854</v>
      </c>
      <c r="H15" s="11" t="str">
        <f t="shared" ref="H15:H20" si="6">IF($B15="N/A","N/A",IF(G15&gt;10,"No",IF(G15&lt;-10,"No","Yes")))</f>
        <v>N/A</v>
      </c>
      <c r="I15" s="12">
        <v>6.6059999999999999</v>
      </c>
      <c r="J15" s="12">
        <v>-6.77</v>
      </c>
      <c r="K15" s="48" t="s">
        <v>739</v>
      </c>
      <c r="L15" s="9" t="str">
        <f t="shared" ref="L15:L20" si="7">IF(J15="Div by 0", "N/A", IF(K15="N/A","N/A", IF(J15&gt;VALUE(MID(K15,1,2)), "No", IF(J15&lt;-1*VALUE(MID(K15,1,2)), "No", "Yes"))))</f>
        <v>Yes</v>
      </c>
    </row>
    <row r="16" spans="1:12" x14ac:dyDescent="0.2">
      <c r="A16" s="4" t="s">
        <v>1133</v>
      </c>
      <c r="B16" s="48" t="s">
        <v>213</v>
      </c>
      <c r="C16" s="14">
        <v>5718.2942129000003</v>
      </c>
      <c r="D16" s="11" t="str">
        <f t="shared" si="4"/>
        <v>N/A</v>
      </c>
      <c r="E16" s="14">
        <v>5211.2325546000002</v>
      </c>
      <c r="F16" s="11" t="str">
        <f t="shared" si="5"/>
        <v>N/A</v>
      </c>
      <c r="G16" s="14">
        <v>4819.2380418000002</v>
      </c>
      <c r="H16" s="11" t="str">
        <f t="shared" si="6"/>
        <v>N/A</v>
      </c>
      <c r="I16" s="12">
        <v>-8.8699999999999992</v>
      </c>
      <c r="J16" s="12">
        <v>-7.52</v>
      </c>
      <c r="K16" s="48" t="s">
        <v>739</v>
      </c>
      <c r="L16" s="9" t="str">
        <f t="shared" si="7"/>
        <v>Yes</v>
      </c>
    </row>
    <row r="17" spans="1:12" x14ac:dyDescent="0.2">
      <c r="A17" s="4" t="s">
        <v>1233</v>
      </c>
      <c r="B17" s="48" t="s">
        <v>213</v>
      </c>
      <c r="C17" s="14">
        <v>14341.550112999999</v>
      </c>
      <c r="D17" s="11" t="str">
        <f t="shared" si="4"/>
        <v>N/A</v>
      </c>
      <c r="E17" s="14">
        <v>12431.662398</v>
      </c>
      <c r="F17" s="11" t="str">
        <f t="shared" si="5"/>
        <v>N/A</v>
      </c>
      <c r="G17" s="14">
        <v>11105.753734</v>
      </c>
      <c r="H17" s="11" t="str">
        <f t="shared" si="6"/>
        <v>N/A</v>
      </c>
      <c r="I17" s="12">
        <v>-13.3</v>
      </c>
      <c r="J17" s="12">
        <v>-10.7</v>
      </c>
      <c r="K17" s="48" t="s">
        <v>739</v>
      </c>
      <c r="L17" s="9" t="str">
        <f t="shared" si="7"/>
        <v>Yes</v>
      </c>
    </row>
    <row r="18" spans="1:12" x14ac:dyDescent="0.2">
      <c r="A18" s="4" t="s">
        <v>1234</v>
      </c>
      <c r="B18" s="48" t="s">
        <v>213</v>
      </c>
      <c r="C18" s="14">
        <v>17406.717280000001</v>
      </c>
      <c r="D18" s="11" t="str">
        <f t="shared" si="4"/>
        <v>N/A</v>
      </c>
      <c r="E18" s="14">
        <v>15812.70189</v>
      </c>
      <c r="F18" s="11" t="str">
        <f t="shared" si="5"/>
        <v>N/A</v>
      </c>
      <c r="G18" s="14">
        <v>14575.907154</v>
      </c>
      <c r="H18" s="11" t="str">
        <f t="shared" si="6"/>
        <v>N/A</v>
      </c>
      <c r="I18" s="12">
        <v>-9.16</v>
      </c>
      <c r="J18" s="12">
        <v>-7.82</v>
      </c>
      <c r="K18" s="48" t="s">
        <v>739</v>
      </c>
      <c r="L18" s="9" t="str">
        <f t="shared" si="7"/>
        <v>Yes</v>
      </c>
    </row>
    <row r="19" spans="1:12" x14ac:dyDescent="0.2">
      <c r="A19" s="4" t="s">
        <v>1235</v>
      </c>
      <c r="B19" s="48" t="s">
        <v>213</v>
      </c>
      <c r="C19" s="14">
        <v>2604.2723016999998</v>
      </c>
      <c r="D19" s="11" t="str">
        <f t="shared" si="4"/>
        <v>N/A</v>
      </c>
      <c r="E19" s="14">
        <v>2503.4603505999999</v>
      </c>
      <c r="F19" s="11" t="str">
        <f t="shared" si="5"/>
        <v>N/A</v>
      </c>
      <c r="G19" s="14">
        <v>2426.3225653999998</v>
      </c>
      <c r="H19" s="11" t="str">
        <f t="shared" si="6"/>
        <v>N/A</v>
      </c>
      <c r="I19" s="12">
        <v>-3.87</v>
      </c>
      <c r="J19" s="12">
        <v>-3.08</v>
      </c>
      <c r="K19" s="48" t="s">
        <v>739</v>
      </c>
      <c r="L19" s="9" t="str">
        <f t="shared" si="7"/>
        <v>Yes</v>
      </c>
    </row>
    <row r="20" spans="1:12" x14ac:dyDescent="0.2">
      <c r="A20" s="4" t="s">
        <v>1236</v>
      </c>
      <c r="B20" s="48" t="s">
        <v>213</v>
      </c>
      <c r="C20" s="14">
        <v>5397.4876937999998</v>
      </c>
      <c r="D20" s="11" t="str">
        <f t="shared" si="4"/>
        <v>N/A</v>
      </c>
      <c r="E20" s="14">
        <v>4899.3242633999998</v>
      </c>
      <c r="F20" s="11" t="str">
        <f t="shared" si="5"/>
        <v>N/A</v>
      </c>
      <c r="G20" s="14">
        <v>4385.1377875999997</v>
      </c>
      <c r="H20" s="11" t="str">
        <f t="shared" si="6"/>
        <v>N/A</v>
      </c>
      <c r="I20" s="12">
        <v>-9.23</v>
      </c>
      <c r="J20" s="12">
        <v>-10.5</v>
      </c>
      <c r="K20" s="48" t="s">
        <v>739</v>
      </c>
      <c r="L20" s="9" t="str">
        <f t="shared" si="7"/>
        <v>Yes</v>
      </c>
    </row>
    <row r="21" spans="1:12" x14ac:dyDescent="0.2">
      <c r="A21" s="2" t="s">
        <v>1137</v>
      </c>
      <c r="B21" s="48" t="s">
        <v>213</v>
      </c>
      <c r="C21" s="14">
        <v>5864.7358258000004</v>
      </c>
      <c r="D21" s="11" t="str">
        <f t="shared" ref="D21:D22" si="8">IF($B21="N/A","N/A",IF(C21&gt;10,"No",IF(C21&lt;-10,"No","Yes")))</f>
        <v>N/A</v>
      </c>
      <c r="E21" s="14">
        <v>5339.1797415999999</v>
      </c>
      <c r="F21" s="11" t="str">
        <f t="shared" ref="F21:F22" si="9">IF($B21="N/A","N/A",IF(E21&gt;10,"No",IF(E21&lt;-10,"No","Yes")))</f>
        <v>N/A</v>
      </c>
      <c r="G21" s="14">
        <v>4963.1758477000003</v>
      </c>
      <c r="H21" s="11" t="str">
        <f t="shared" ref="H21:H22" si="10">IF($B21="N/A","N/A",IF(G21&gt;10,"No",IF(G21&lt;-10,"No","Yes")))</f>
        <v>N/A</v>
      </c>
      <c r="I21" s="12">
        <v>-8.9600000000000009</v>
      </c>
      <c r="J21" s="12">
        <v>-7.04</v>
      </c>
      <c r="K21" s="48" t="s">
        <v>739</v>
      </c>
      <c r="L21" s="9" t="str">
        <f>IF(J21="Div by 0", "N/A", IF(OR(J21="N/A",K21="N/A"),"N/A", IF(J21&gt;VALUE(MID(K21,1,2)), "No", IF(J21&lt;-1*VALUE(MID(K21,1,2)), "No", "Yes"))))</f>
        <v>Yes</v>
      </c>
    </row>
    <row r="22" spans="1:12" x14ac:dyDescent="0.2">
      <c r="A22" s="2" t="s">
        <v>1138</v>
      </c>
      <c r="B22" s="48" t="s">
        <v>213</v>
      </c>
      <c r="C22" s="14">
        <v>5544.2845533</v>
      </c>
      <c r="D22" s="11" t="str">
        <f t="shared" si="8"/>
        <v>N/A</v>
      </c>
      <c r="E22" s="14">
        <v>5059.4045257999996</v>
      </c>
      <c r="F22" s="11" t="str">
        <f t="shared" si="9"/>
        <v>N/A</v>
      </c>
      <c r="G22" s="14">
        <v>4643.1920843999997</v>
      </c>
      <c r="H22" s="11" t="str">
        <f t="shared" si="10"/>
        <v>N/A</v>
      </c>
      <c r="I22" s="12">
        <v>-8.75</v>
      </c>
      <c r="J22" s="12">
        <v>-8.23</v>
      </c>
      <c r="K22" s="48" t="s">
        <v>739</v>
      </c>
      <c r="L22" s="9" t="str">
        <f>IF(J22="Div by 0", "N/A", IF(OR(J22="N/A",K22="N/A"),"N/A", IF(J22&gt;VALUE(MID(K22,1,2)), "No", IF(J22&lt;-1*VALUE(MID(K22,1,2)), "No", "Yes"))))</f>
        <v>Yes</v>
      </c>
    </row>
    <row r="23" spans="1:12" x14ac:dyDescent="0.2">
      <c r="A23" s="4" t="s">
        <v>1237</v>
      </c>
      <c r="B23" s="48" t="s">
        <v>213</v>
      </c>
      <c r="C23" s="14">
        <v>12337.950440000001</v>
      </c>
      <c r="D23" s="11" t="str">
        <f>IF($B23="N/A","N/A",IF(C23&gt;10,"No",IF(C23&lt;-10,"No","Yes")))</f>
        <v>N/A</v>
      </c>
      <c r="E23" s="14">
        <v>11065.536801</v>
      </c>
      <c r="F23" s="11" t="str">
        <f>IF($B23="N/A","N/A",IF(E23&gt;10,"No",IF(E23&lt;-10,"No","Yes")))</f>
        <v>N/A</v>
      </c>
      <c r="G23" s="14">
        <v>10015.832957000001</v>
      </c>
      <c r="H23" s="11" t="str">
        <f>IF($B23="N/A","N/A",IF(G23&gt;10,"No",IF(G23&lt;-10,"No","Yes")))</f>
        <v>N/A</v>
      </c>
      <c r="I23" s="12">
        <v>-10.3</v>
      </c>
      <c r="J23" s="12">
        <v>-9.49</v>
      </c>
      <c r="K23" s="48" t="s">
        <v>739</v>
      </c>
      <c r="L23" s="9" t="str">
        <f>IF(J23="Div by 0", "N/A", IF(K23="N/A","N/A", IF(J23&gt;VALUE(MID(K23,1,2)), "No", IF(J23&lt;-1*VALUE(MID(K23,1,2)), "No", "Yes"))))</f>
        <v>Yes</v>
      </c>
    </row>
    <row r="24" spans="1:12" x14ac:dyDescent="0.2">
      <c r="A24" s="4" t="s">
        <v>1238</v>
      </c>
      <c r="B24" s="48" t="s">
        <v>213</v>
      </c>
      <c r="C24" s="14">
        <v>14346.370865000001</v>
      </c>
      <c r="D24" s="11" t="str">
        <f>IF($B24="N/A","N/A",IF(C24&gt;10,"No",IF(C24&lt;-10,"No","Yes")))</f>
        <v>N/A</v>
      </c>
      <c r="E24" s="14">
        <v>12417.481882</v>
      </c>
      <c r="F24" s="11" t="str">
        <f>IF($B24="N/A","N/A",IF(E24&gt;10,"No",IF(E24&lt;-10,"No","Yes")))</f>
        <v>N/A</v>
      </c>
      <c r="G24" s="14">
        <v>11061.769374</v>
      </c>
      <c r="H24" s="11" t="str">
        <f>IF($B24="N/A","N/A",IF(G24&gt;10,"No",IF(G24&lt;-10,"No","Yes")))</f>
        <v>N/A</v>
      </c>
      <c r="I24" s="12">
        <v>-13.4</v>
      </c>
      <c r="J24" s="12">
        <v>-10.9</v>
      </c>
      <c r="K24" s="48" t="s">
        <v>739</v>
      </c>
      <c r="L24" s="9" t="str">
        <f>IF(J24="Div by 0", "N/A", IF(K24="N/A","N/A", IF(J24&gt;VALUE(MID(K24,1,2)), "No", IF(J24&lt;-1*VALUE(MID(K24,1,2)), "No", "Yes"))))</f>
        <v>Yes</v>
      </c>
    </row>
    <row r="25" spans="1:12" x14ac:dyDescent="0.2">
      <c r="A25" s="4" t="s">
        <v>1239</v>
      </c>
      <c r="B25" s="48" t="s">
        <v>213</v>
      </c>
      <c r="C25" s="14">
        <v>11608.250494</v>
      </c>
      <c r="D25" s="11" t="str">
        <f>IF($B25="N/A","N/A",IF(C25&gt;10,"No",IF(C25&lt;-10,"No","Yes")))</f>
        <v>N/A</v>
      </c>
      <c r="E25" s="14">
        <v>10677.260646000001</v>
      </c>
      <c r="F25" s="11" t="str">
        <f>IF($B25="N/A","N/A",IF(E25&gt;10,"No",IF(E25&lt;-10,"No","Yes")))</f>
        <v>N/A</v>
      </c>
      <c r="G25" s="14">
        <v>9750.9419349</v>
      </c>
      <c r="H25" s="11" t="str">
        <f>IF($B25="N/A","N/A",IF(G25&gt;10,"No",IF(G25&lt;-10,"No","Yes")))</f>
        <v>N/A</v>
      </c>
      <c r="I25" s="12">
        <v>-8.02</v>
      </c>
      <c r="J25" s="12">
        <v>-8.68</v>
      </c>
      <c r="K25" s="48" t="s">
        <v>739</v>
      </c>
      <c r="L25" s="9" t="str">
        <f>IF(J25="Div by 0", "N/A", IF(K25="N/A","N/A", IF(J25&gt;VALUE(MID(K25,1,2)), "No", IF(J25&lt;-1*VALUE(MID(K25,1,2)), "No", "Yes"))))</f>
        <v>Yes</v>
      </c>
    </row>
    <row r="26" spans="1:12" x14ac:dyDescent="0.2">
      <c r="A26" s="4" t="s">
        <v>1240</v>
      </c>
      <c r="B26" s="48" t="s">
        <v>213</v>
      </c>
      <c r="C26" s="14">
        <v>12460.855355</v>
      </c>
      <c r="D26" s="11" t="str">
        <f t="shared" ref="D26:D27" si="11">IF($B26="N/A","N/A",IF(C26&gt;10,"No",IF(C26&lt;-10,"No","Yes")))</f>
        <v>N/A</v>
      </c>
      <c r="E26" s="14">
        <v>11237.820068999999</v>
      </c>
      <c r="F26" s="11" t="str">
        <f t="shared" ref="F26:F30" si="12">IF($B26="N/A","N/A",IF(E26&gt;10,"No",IF(E26&lt;-10,"No","Yes")))</f>
        <v>N/A</v>
      </c>
      <c r="G26" s="14">
        <v>10092.514305999999</v>
      </c>
      <c r="H26" s="11" t="str">
        <f t="shared" ref="H26:H27" si="13">IF($B26="N/A","N/A",IF(G26&gt;10,"No",IF(G26&lt;-10,"No","Yes")))</f>
        <v>N/A</v>
      </c>
      <c r="I26" s="12">
        <v>-9.82</v>
      </c>
      <c r="J26" s="12">
        <v>-10.199999999999999</v>
      </c>
      <c r="K26" s="48" t="s">
        <v>739</v>
      </c>
      <c r="L26" s="9" t="str">
        <f>IF(J26="Div by 0", "N/A", IF(OR(J26="N/A",K26="N/A"),"N/A", IF(J26&gt;VALUE(MID(K26,1,2)), "No", IF(J26&lt;-1*VALUE(MID(K26,1,2)), "No", "Yes"))))</f>
        <v>Yes</v>
      </c>
    </row>
    <row r="27" spans="1:12" x14ac:dyDescent="0.2">
      <c r="A27" s="4" t="s">
        <v>1241</v>
      </c>
      <c r="B27" s="48" t="s">
        <v>213</v>
      </c>
      <c r="C27" s="14">
        <v>12156.690288</v>
      </c>
      <c r="D27" s="11" t="str">
        <f t="shared" si="11"/>
        <v>N/A</v>
      </c>
      <c r="E27" s="14">
        <v>10818.954438000001</v>
      </c>
      <c r="F27" s="11" t="str">
        <f t="shared" si="12"/>
        <v>N/A</v>
      </c>
      <c r="G27" s="14">
        <v>9907.4119742999992</v>
      </c>
      <c r="H27" s="11" t="str">
        <f t="shared" si="13"/>
        <v>N/A</v>
      </c>
      <c r="I27" s="12">
        <v>-11</v>
      </c>
      <c r="J27" s="12">
        <v>-8.43</v>
      </c>
      <c r="K27" s="48" t="s">
        <v>739</v>
      </c>
      <c r="L27" s="9" t="str">
        <f>IF(J27="Div by 0", "N/A", IF(OR(J27="N/A",K27="N/A"),"N/A", IF(J27&gt;VALUE(MID(K27,1,2)), "No", IF(J27&lt;-1*VALUE(MID(K27,1,2)), "No", "Yes"))))</f>
        <v>Yes</v>
      </c>
    </row>
    <row r="28" spans="1:12" x14ac:dyDescent="0.2">
      <c r="A28" s="58" t="s">
        <v>1242</v>
      </c>
      <c r="B28" s="14" t="s">
        <v>213</v>
      </c>
      <c r="C28" s="14" t="s">
        <v>1748</v>
      </c>
      <c r="D28" s="11" t="str">
        <f t="shared" ref="D28:D30" si="14">IF($B28="N/A","N/A",IF(C28&gt;10,"No",IF(C28&lt;-10,"No","Yes")))</f>
        <v>N/A</v>
      </c>
      <c r="E28" s="14" t="s">
        <v>1748</v>
      </c>
      <c r="F28" s="11" t="str">
        <f t="shared" si="12"/>
        <v>N/A</v>
      </c>
      <c r="G28" s="14" t="s">
        <v>1748</v>
      </c>
      <c r="H28" s="11" t="str">
        <f t="shared" ref="H28:H30" si="15">IF($B28="N/A","N/A",IF(G28&gt;10,"No",IF(G28&lt;-10,"No","Yes")))</f>
        <v>N/A</v>
      </c>
      <c r="I28" s="12" t="s">
        <v>1748</v>
      </c>
      <c r="J28" s="12" t="s">
        <v>1748</v>
      </c>
      <c r="K28" s="45" t="s">
        <v>739</v>
      </c>
      <c r="L28" s="9" t="str">
        <f>IF(J28="Div by 0", "N/A", IF(OR(J28="N/A",K28="N/A"),"N/A", IF(J28&gt;VALUE(MID(K28,1,2)), "No", IF(J28&lt;-1*VALUE(MID(K28,1,2)), "No", "Yes"))))</f>
        <v>N/A</v>
      </c>
    </row>
    <row r="29" spans="1:12" x14ac:dyDescent="0.2">
      <c r="A29" s="58" t="s">
        <v>1243</v>
      </c>
      <c r="B29" s="14" t="s">
        <v>213</v>
      </c>
      <c r="C29" s="14" t="s">
        <v>1748</v>
      </c>
      <c r="D29" s="11" t="str">
        <f t="shared" si="14"/>
        <v>N/A</v>
      </c>
      <c r="E29" s="14" t="s">
        <v>1748</v>
      </c>
      <c r="F29" s="11" t="str">
        <f t="shared" si="12"/>
        <v>N/A</v>
      </c>
      <c r="G29" s="14" t="s">
        <v>1748</v>
      </c>
      <c r="H29" s="11" t="str">
        <f t="shared" si="15"/>
        <v>N/A</v>
      </c>
      <c r="I29" s="12" t="s">
        <v>1748</v>
      </c>
      <c r="J29" s="12" t="s">
        <v>1748</v>
      </c>
      <c r="K29" s="45" t="s">
        <v>739</v>
      </c>
      <c r="L29" s="9" t="str">
        <f t="shared" ref="L29:L30" si="16">IF(J29="Div by 0", "N/A", IF(OR(J29="N/A",K29="N/A"),"N/A", IF(J29&gt;VALUE(MID(K29,1,2)), "No", IF(J29&lt;-1*VALUE(MID(K29,1,2)), "No", "Yes"))))</f>
        <v>N/A</v>
      </c>
    </row>
    <row r="30" spans="1:12" x14ac:dyDescent="0.2">
      <c r="A30" s="58" t="s">
        <v>1244</v>
      </c>
      <c r="B30" s="14" t="s">
        <v>213</v>
      </c>
      <c r="C30" s="14" t="s">
        <v>1748</v>
      </c>
      <c r="D30" s="11" t="str">
        <f t="shared" si="14"/>
        <v>N/A</v>
      </c>
      <c r="E30" s="14" t="s">
        <v>1748</v>
      </c>
      <c r="F30" s="11" t="str">
        <f t="shared" si="12"/>
        <v>N/A</v>
      </c>
      <c r="G30" s="14" t="s">
        <v>1748</v>
      </c>
      <c r="H30" s="11" t="str">
        <f t="shared" si="15"/>
        <v>N/A</v>
      </c>
      <c r="I30" s="12" t="s">
        <v>1748</v>
      </c>
      <c r="J30" s="12" t="s">
        <v>1748</v>
      </c>
      <c r="K30" s="45" t="s">
        <v>739</v>
      </c>
      <c r="L30" s="9" t="str">
        <f t="shared" si="16"/>
        <v>N/A</v>
      </c>
    </row>
    <row r="31" spans="1:12" x14ac:dyDescent="0.2">
      <c r="A31" s="46" t="s">
        <v>2</v>
      </c>
      <c r="B31" s="35" t="s">
        <v>213</v>
      </c>
      <c r="C31" s="13">
        <v>99.186588462000003</v>
      </c>
      <c r="D31" s="44" t="str">
        <f t="shared" ref="D31:D69" si="17">IF($B31="N/A","N/A",IF(C31&gt;10,"No",IF(C31&lt;-10,"No","Yes")))</f>
        <v>N/A</v>
      </c>
      <c r="E31" s="13">
        <v>99.368280111000004</v>
      </c>
      <c r="F31" s="44" t="str">
        <f t="shared" ref="F31:F69" si="18">IF($B31="N/A","N/A",IF(E31&gt;10,"No",IF(E31&lt;-10,"No","Yes")))</f>
        <v>N/A</v>
      </c>
      <c r="G31" s="13">
        <v>99.679239807000002</v>
      </c>
      <c r="H31" s="44" t="str">
        <f t="shared" ref="H31:H69" si="19">IF($B31="N/A","N/A",IF(G31&gt;10,"No",IF(G31&lt;-10,"No","Yes")))</f>
        <v>N/A</v>
      </c>
      <c r="I31" s="12">
        <v>0.1832</v>
      </c>
      <c r="J31" s="12">
        <v>0.31290000000000001</v>
      </c>
      <c r="K31" s="45" t="s">
        <v>739</v>
      </c>
      <c r="L31" s="9" t="str">
        <f t="shared" ref="L31:L99" si="20">IF(J31="Div by 0", "N/A", IF(K31="N/A","N/A", IF(J31&gt;VALUE(MID(K31,1,2)), "No", IF(J31&lt;-1*VALUE(MID(K31,1,2)), "No", "Yes"))))</f>
        <v>Yes</v>
      </c>
    </row>
    <row r="32" spans="1:12" x14ac:dyDescent="0.2">
      <c r="A32" s="46" t="s">
        <v>22</v>
      </c>
      <c r="B32" s="35" t="s">
        <v>213</v>
      </c>
      <c r="C32" s="1">
        <v>1327306</v>
      </c>
      <c r="D32" s="44" t="str">
        <f t="shared" si="17"/>
        <v>N/A</v>
      </c>
      <c r="E32" s="1">
        <v>1555520</v>
      </c>
      <c r="F32" s="44" t="str">
        <f t="shared" si="18"/>
        <v>N/A</v>
      </c>
      <c r="G32" s="1">
        <v>1573064</v>
      </c>
      <c r="H32" s="44" t="str">
        <f t="shared" si="19"/>
        <v>N/A</v>
      </c>
      <c r="I32" s="12">
        <v>17.190000000000001</v>
      </c>
      <c r="J32" s="12">
        <v>1.1279999999999999</v>
      </c>
      <c r="K32" s="45" t="s">
        <v>739</v>
      </c>
      <c r="L32" s="9" t="str">
        <f t="shared" si="20"/>
        <v>Yes</v>
      </c>
    </row>
    <row r="33" spans="1:12" x14ac:dyDescent="0.2">
      <c r="A33" s="46" t="s">
        <v>451</v>
      </c>
      <c r="B33" s="48" t="s">
        <v>213</v>
      </c>
      <c r="C33" s="1">
        <v>56999</v>
      </c>
      <c r="D33" s="1" t="str">
        <f t="shared" si="17"/>
        <v>N/A</v>
      </c>
      <c r="E33" s="1">
        <v>64713</v>
      </c>
      <c r="F33" s="1" t="str">
        <f t="shared" si="18"/>
        <v>N/A</v>
      </c>
      <c r="G33" s="1">
        <v>66615</v>
      </c>
      <c r="H33" s="11" t="str">
        <f t="shared" si="19"/>
        <v>N/A</v>
      </c>
      <c r="I33" s="12">
        <v>13.53</v>
      </c>
      <c r="J33" s="12">
        <v>2.9390000000000001</v>
      </c>
      <c r="K33" s="48" t="s">
        <v>739</v>
      </c>
      <c r="L33" s="9" t="str">
        <f t="shared" si="20"/>
        <v>Yes</v>
      </c>
    </row>
    <row r="34" spans="1:12" x14ac:dyDescent="0.2">
      <c r="A34" s="46" t="s">
        <v>1245</v>
      </c>
      <c r="B34" s="5" t="s">
        <v>213</v>
      </c>
      <c r="C34" s="1">
        <v>16297</v>
      </c>
      <c r="D34" s="9" t="str">
        <f t="shared" ref="D34:D38" si="21">IF($B34="N/A","N/A",IF(C34&lt;0,"No","Yes"))</f>
        <v>N/A</v>
      </c>
      <c r="E34" s="1">
        <v>17649</v>
      </c>
      <c r="F34" s="9" t="str">
        <f t="shared" ref="F34:F38" si="22">IF($B34="N/A","N/A",IF(E34&lt;0,"No","Yes"))</f>
        <v>N/A</v>
      </c>
      <c r="G34" s="1">
        <v>17929</v>
      </c>
      <c r="H34" s="9" t="str">
        <f t="shared" ref="H34:H38" si="23">IF($B34="N/A","N/A",IF(G34&lt;0,"No","Yes"))</f>
        <v>N/A</v>
      </c>
      <c r="I34" s="12">
        <v>8.2959999999999994</v>
      </c>
      <c r="J34" s="12">
        <v>1.5860000000000001</v>
      </c>
      <c r="K34" s="1" t="s">
        <v>739</v>
      </c>
      <c r="L34" s="9" t="str">
        <f t="shared" si="20"/>
        <v>Yes</v>
      </c>
    </row>
    <row r="35" spans="1:12" x14ac:dyDescent="0.2">
      <c r="A35" s="46" t="s">
        <v>1246</v>
      </c>
      <c r="B35" s="5" t="s">
        <v>213</v>
      </c>
      <c r="C35" s="1">
        <v>0</v>
      </c>
      <c r="D35" s="9" t="str">
        <f t="shared" si="21"/>
        <v>N/A</v>
      </c>
      <c r="E35" s="1">
        <v>0</v>
      </c>
      <c r="F35" s="9" t="str">
        <f t="shared" si="22"/>
        <v>N/A</v>
      </c>
      <c r="G35" s="1">
        <v>0</v>
      </c>
      <c r="H35" s="9" t="str">
        <f t="shared" si="23"/>
        <v>N/A</v>
      </c>
      <c r="I35" s="12" t="s">
        <v>1748</v>
      </c>
      <c r="J35" s="12" t="s">
        <v>1748</v>
      </c>
      <c r="K35" s="1" t="s">
        <v>739</v>
      </c>
      <c r="L35" s="9" t="str">
        <f t="shared" si="20"/>
        <v>N/A</v>
      </c>
    </row>
    <row r="36" spans="1:12" x14ac:dyDescent="0.2">
      <c r="A36" s="46" t="s">
        <v>1247</v>
      </c>
      <c r="B36" s="5" t="s">
        <v>213</v>
      </c>
      <c r="C36" s="1">
        <v>13964</v>
      </c>
      <c r="D36" s="9" t="str">
        <f t="shared" si="21"/>
        <v>N/A</v>
      </c>
      <c r="E36" s="1">
        <v>16811</v>
      </c>
      <c r="F36" s="9" t="str">
        <f t="shared" si="22"/>
        <v>N/A</v>
      </c>
      <c r="G36" s="1">
        <v>17779</v>
      </c>
      <c r="H36" s="9" t="str">
        <f t="shared" si="23"/>
        <v>N/A</v>
      </c>
      <c r="I36" s="12">
        <v>20.39</v>
      </c>
      <c r="J36" s="12">
        <v>5.758</v>
      </c>
      <c r="K36" s="1" t="s">
        <v>739</v>
      </c>
      <c r="L36" s="9" t="str">
        <f t="shared" si="20"/>
        <v>Yes</v>
      </c>
    </row>
    <row r="37" spans="1:12" x14ac:dyDescent="0.2">
      <c r="A37" s="46" t="s">
        <v>1248</v>
      </c>
      <c r="B37" s="5" t="s">
        <v>213</v>
      </c>
      <c r="C37" s="1">
        <v>26738</v>
      </c>
      <c r="D37" s="9" t="str">
        <f t="shared" si="21"/>
        <v>N/A</v>
      </c>
      <c r="E37" s="1">
        <v>30253</v>
      </c>
      <c r="F37" s="9" t="str">
        <f t="shared" si="22"/>
        <v>N/A</v>
      </c>
      <c r="G37" s="1">
        <v>30907</v>
      </c>
      <c r="H37" s="9" t="str">
        <f t="shared" si="23"/>
        <v>N/A</v>
      </c>
      <c r="I37" s="12">
        <v>13.15</v>
      </c>
      <c r="J37" s="12">
        <v>2.1619999999999999</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1748</v>
      </c>
      <c r="J38" s="12" t="s">
        <v>1748</v>
      </c>
      <c r="K38" s="1" t="s">
        <v>739</v>
      </c>
      <c r="L38" s="9" t="str">
        <f t="shared" si="20"/>
        <v>N/A</v>
      </c>
    </row>
    <row r="39" spans="1:12" x14ac:dyDescent="0.2">
      <c r="A39" s="46" t="s">
        <v>452</v>
      </c>
      <c r="B39" s="48" t="s">
        <v>213</v>
      </c>
      <c r="C39" s="1">
        <v>137753</v>
      </c>
      <c r="D39" s="1" t="str">
        <f t="shared" si="17"/>
        <v>N/A</v>
      </c>
      <c r="E39" s="1">
        <v>162445</v>
      </c>
      <c r="F39" s="1" t="str">
        <f t="shared" si="18"/>
        <v>N/A</v>
      </c>
      <c r="G39" s="1">
        <v>173083</v>
      </c>
      <c r="H39" s="11" t="str">
        <f t="shared" si="19"/>
        <v>N/A</v>
      </c>
      <c r="I39" s="12">
        <v>17.920000000000002</v>
      </c>
      <c r="J39" s="12">
        <v>6.5490000000000004</v>
      </c>
      <c r="K39" s="48" t="s">
        <v>739</v>
      </c>
      <c r="L39" s="9" t="str">
        <f t="shared" si="20"/>
        <v>Yes</v>
      </c>
    </row>
    <row r="40" spans="1:12" x14ac:dyDescent="0.2">
      <c r="A40" s="46" t="s">
        <v>1250</v>
      </c>
      <c r="B40" s="5" t="s">
        <v>213</v>
      </c>
      <c r="C40" s="1">
        <v>93555</v>
      </c>
      <c r="D40" s="9" t="str">
        <f t="shared" ref="D40:D45" si="24">IF($B40="N/A","N/A",IF(C40&lt;0,"No","Yes"))</f>
        <v>N/A</v>
      </c>
      <c r="E40" s="1">
        <v>101400</v>
      </c>
      <c r="F40" s="9" t="str">
        <f t="shared" ref="F40:F45" si="25">IF($B40="N/A","N/A",IF(E40&lt;0,"No","Yes"))</f>
        <v>N/A</v>
      </c>
      <c r="G40" s="1">
        <v>106471</v>
      </c>
      <c r="H40" s="9" t="str">
        <f t="shared" ref="H40:H45" si="26">IF($B40="N/A","N/A",IF(G40&lt;0,"No","Yes"))</f>
        <v>N/A</v>
      </c>
      <c r="I40" s="12">
        <v>8.3849999999999998</v>
      </c>
      <c r="J40" s="12">
        <v>5.0010000000000003</v>
      </c>
      <c r="K40" s="1" t="s">
        <v>739</v>
      </c>
      <c r="L40" s="9" t="str">
        <f t="shared" si="20"/>
        <v>Yes</v>
      </c>
    </row>
    <row r="41" spans="1:12" x14ac:dyDescent="0.2">
      <c r="A41" s="46" t="s">
        <v>1251</v>
      </c>
      <c r="B41" s="5" t="s">
        <v>213</v>
      </c>
      <c r="C41" s="1">
        <v>0</v>
      </c>
      <c r="D41" s="9" t="str">
        <f t="shared" si="24"/>
        <v>N/A</v>
      </c>
      <c r="E41" s="1">
        <v>0</v>
      </c>
      <c r="F41" s="9" t="str">
        <f t="shared" si="25"/>
        <v>N/A</v>
      </c>
      <c r="G41" s="1">
        <v>0</v>
      </c>
      <c r="H41" s="9" t="str">
        <f t="shared" si="26"/>
        <v>N/A</v>
      </c>
      <c r="I41" s="12" t="s">
        <v>1748</v>
      </c>
      <c r="J41" s="12" t="s">
        <v>1748</v>
      </c>
      <c r="K41" s="1" t="s">
        <v>739</v>
      </c>
      <c r="L41" s="9" t="str">
        <f t="shared" si="20"/>
        <v>N/A</v>
      </c>
    </row>
    <row r="42" spans="1:12" x14ac:dyDescent="0.2">
      <c r="A42" s="46" t="s">
        <v>1252</v>
      </c>
      <c r="B42" s="5" t="s">
        <v>213</v>
      </c>
      <c r="C42" s="1">
        <v>15668</v>
      </c>
      <c r="D42" s="9" t="str">
        <f t="shared" si="24"/>
        <v>N/A</v>
      </c>
      <c r="E42" s="1">
        <v>24841</v>
      </c>
      <c r="F42" s="9" t="str">
        <f t="shared" si="25"/>
        <v>N/A</v>
      </c>
      <c r="G42" s="1">
        <v>25018</v>
      </c>
      <c r="H42" s="9" t="str">
        <f t="shared" si="26"/>
        <v>N/A</v>
      </c>
      <c r="I42" s="12">
        <v>58.55</v>
      </c>
      <c r="J42" s="12">
        <v>0.71250000000000002</v>
      </c>
      <c r="K42" s="1" t="s">
        <v>739</v>
      </c>
      <c r="L42" s="9" t="str">
        <f t="shared" si="20"/>
        <v>Yes</v>
      </c>
    </row>
    <row r="43" spans="1:12" x14ac:dyDescent="0.2">
      <c r="A43" s="46" t="s">
        <v>1253</v>
      </c>
      <c r="B43" s="5" t="s">
        <v>213</v>
      </c>
      <c r="C43" s="1">
        <v>123</v>
      </c>
      <c r="D43" s="9" t="str">
        <f t="shared" si="24"/>
        <v>N/A</v>
      </c>
      <c r="E43" s="1">
        <v>193</v>
      </c>
      <c r="F43" s="9" t="str">
        <f t="shared" si="25"/>
        <v>N/A</v>
      </c>
      <c r="G43" s="1">
        <v>330</v>
      </c>
      <c r="H43" s="9" t="str">
        <f t="shared" si="26"/>
        <v>N/A</v>
      </c>
      <c r="I43" s="12">
        <v>56.91</v>
      </c>
      <c r="J43" s="12">
        <v>70.98</v>
      </c>
      <c r="K43" s="1" t="s">
        <v>739</v>
      </c>
      <c r="L43" s="9" t="str">
        <f t="shared" si="20"/>
        <v>No</v>
      </c>
    </row>
    <row r="44" spans="1:12" x14ac:dyDescent="0.2">
      <c r="A44" s="46" t="s">
        <v>1254</v>
      </c>
      <c r="B44" s="5" t="s">
        <v>213</v>
      </c>
      <c r="C44" s="1">
        <v>28407</v>
      </c>
      <c r="D44" s="9" t="str">
        <f t="shared" si="24"/>
        <v>N/A</v>
      </c>
      <c r="E44" s="1">
        <v>36011</v>
      </c>
      <c r="F44" s="9" t="str">
        <f t="shared" si="25"/>
        <v>N/A</v>
      </c>
      <c r="G44" s="1">
        <v>41264</v>
      </c>
      <c r="H44" s="9" t="str">
        <f t="shared" si="26"/>
        <v>N/A</v>
      </c>
      <c r="I44" s="12">
        <v>26.77</v>
      </c>
      <c r="J44" s="12">
        <v>14.59</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1748</v>
      </c>
      <c r="J45" s="12" t="s">
        <v>1748</v>
      </c>
      <c r="K45" s="1" t="s">
        <v>739</v>
      </c>
      <c r="L45" s="9" t="str">
        <f t="shared" si="20"/>
        <v>N/A</v>
      </c>
    </row>
    <row r="46" spans="1:12" x14ac:dyDescent="0.2">
      <c r="A46" s="46" t="s">
        <v>453</v>
      </c>
      <c r="B46" s="48" t="s">
        <v>213</v>
      </c>
      <c r="C46" s="1">
        <v>629206</v>
      </c>
      <c r="D46" s="1" t="str">
        <f t="shared" si="17"/>
        <v>N/A</v>
      </c>
      <c r="E46" s="1">
        <v>739147</v>
      </c>
      <c r="F46" s="1" t="str">
        <f t="shared" si="18"/>
        <v>N/A</v>
      </c>
      <c r="G46" s="1">
        <v>787061</v>
      </c>
      <c r="H46" s="11" t="str">
        <f t="shared" si="19"/>
        <v>N/A</v>
      </c>
      <c r="I46" s="12">
        <v>17.47</v>
      </c>
      <c r="J46" s="12">
        <v>6.4820000000000002</v>
      </c>
      <c r="K46" s="48" t="s">
        <v>739</v>
      </c>
      <c r="L46" s="9" t="str">
        <f t="shared" si="20"/>
        <v>Yes</v>
      </c>
    </row>
    <row r="47" spans="1:12" x14ac:dyDescent="0.2">
      <c r="A47" s="46" t="s">
        <v>1256</v>
      </c>
      <c r="B47" s="5" t="s">
        <v>213</v>
      </c>
      <c r="C47" s="1">
        <v>234844</v>
      </c>
      <c r="D47" s="9" t="str">
        <f t="shared" ref="D47:D53" si="27">IF($B47="N/A","N/A",IF(C47&lt;0,"No","Yes"))</f>
        <v>N/A</v>
      </c>
      <c r="E47" s="1">
        <v>277195</v>
      </c>
      <c r="F47" s="9" t="str">
        <f t="shared" ref="F47:F53" si="28">IF($B47="N/A","N/A",IF(E47&lt;0,"No","Yes"))</f>
        <v>N/A</v>
      </c>
      <c r="G47" s="1">
        <v>292593</v>
      </c>
      <c r="H47" s="9" t="str">
        <f t="shared" ref="H47:H53" si="29">IF($B47="N/A","N/A",IF(G47&lt;0,"No","Yes"))</f>
        <v>N/A</v>
      </c>
      <c r="I47" s="12">
        <v>18.03</v>
      </c>
      <c r="J47" s="12">
        <v>5.5549999999999997</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1748</v>
      </c>
      <c r="J48" s="12" t="s">
        <v>1748</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1748</v>
      </c>
      <c r="J49" s="12" t="s">
        <v>1748</v>
      </c>
      <c r="K49" s="1" t="s">
        <v>739</v>
      </c>
      <c r="L49" s="9" t="str">
        <f t="shared" si="20"/>
        <v>N/A</v>
      </c>
    </row>
    <row r="50" spans="1:12" x14ac:dyDescent="0.2">
      <c r="A50" s="46" t="s">
        <v>1259</v>
      </c>
      <c r="B50" s="5" t="s">
        <v>213</v>
      </c>
      <c r="C50" s="1">
        <v>320169</v>
      </c>
      <c r="D50" s="9" t="str">
        <f t="shared" si="27"/>
        <v>N/A</v>
      </c>
      <c r="E50" s="1">
        <v>347477</v>
      </c>
      <c r="F50" s="9" t="str">
        <f t="shared" si="28"/>
        <v>N/A</v>
      </c>
      <c r="G50" s="1">
        <v>361633</v>
      </c>
      <c r="H50" s="9" t="str">
        <f t="shared" si="29"/>
        <v>N/A</v>
      </c>
      <c r="I50" s="12">
        <v>8.5289999999999999</v>
      </c>
      <c r="J50" s="12">
        <v>4.0739999999999998</v>
      </c>
      <c r="K50" s="1" t="s">
        <v>739</v>
      </c>
      <c r="L50" s="9" t="str">
        <f t="shared" si="20"/>
        <v>Yes</v>
      </c>
    </row>
    <row r="51" spans="1:12" x14ac:dyDescent="0.2">
      <c r="A51" s="46" t="s">
        <v>1260</v>
      </c>
      <c r="B51" s="5" t="s">
        <v>213</v>
      </c>
      <c r="C51" s="1">
        <v>56841</v>
      </c>
      <c r="D51" s="9" t="str">
        <f t="shared" si="27"/>
        <v>N/A</v>
      </c>
      <c r="E51" s="1">
        <v>93472</v>
      </c>
      <c r="F51" s="9" t="str">
        <f t="shared" si="28"/>
        <v>N/A</v>
      </c>
      <c r="G51" s="1">
        <v>109875</v>
      </c>
      <c r="H51" s="9" t="str">
        <f t="shared" si="29"/>
        <v>N/A</v>
      </c>
      <c r="I51" s="12">
        <v>64.44</v>
      </c>
      <c r="J51" s="12">
        <v>17.55</v>
      </c>
      <c r="K51" s="1" t="s">
        <v>739</v>
      </c>
      <c r="L51" s="9" t="str">
        <f t="shared" si="20"/>
        <v>Yes</v>
      </c>
    </row>
    <row r="52" spans="1:12" x14ac:dyDescent="0.2">
      <c r="A52" s="46" t="s">
        <v>1261</v>
      </c>
      <c r="B52" s="5" t="s">
        <v>213</v>
      </c>
      <c r="C52" s="1">
        <v>16025</v>
      </c>
      <c r="D52" s="9" t="str">
        <f t="shared" si="27"/>
        <v>N/A</v>
      </c>
      <c r="E52" s="1">
        <v>20429</v>
      </c>
      <c r="F52" s="9" t="str">
        <f t="shared" si="28"/>
        <v>N/A</v>
      </c>
      <c r="G52" s="1">
        <v>22869</v>
      </c>
      <c r="H52" s="9" t="str">
        <f t="shared" si="29"/>
        <v>N/A</v>
      </c>
      <c r="I52" s="12">
        <v>27.48</v>
      </c>
      <c r="J52" s="12">
        <v>11.94</v>
      </c>
      <c r="K52" s="1" t="s">
        <v>739</v>
      </c>
      <c r="L52" s="9" t="str">
        <f t="shared" si="20"/>
        <v>Yes</v>
      </c>
    </row>
    <row r="53" spans="1:12" x14ac:dyDescent="0.2">
      <c r="A53" s="46" t="s">
        <v>1262</v>
      </c>
      <c r="B53" s="5" t="s">
        <v>213</v>
      </c>
      <c r="C53" s="1">
        <v>1327</v>
      </c>
      <c r="D53" s="9" t="str">
        <f t="shared" si="27"/>
        <v>N/A</v>
      </c>
      <c r="E53" s="1">
        <v>574</v>
      </c>
      <c r="F53" s="9" t="str">
        <f t="shared" si="28"/>
        <v>N/A</v>
      </c>
      <c r="G53" s="1">
        <v>91</v>
      </c>
      <c r="H53" s="9" t="str">
        <f t="shared" si="29"/>
        <v>N/A</v>
      </c>
      <c r="I53" s="12">
        <v>-56.7</v>
      </c>
      <c r="J53" s="12">
        <v>-84.1</v>
      </c>
      <c r="K53" s="1" t="s">
        <v>739</v>
      </c>
      <c r="L53" s="9" t="str">
        <f t="shared" si="20"/>
        <v>No</v>
      </c>
    </row>
    <row r="54" spans="1:12" x14ac:dyDescent="0.2">
      <c r="A54" s="46" t="s">
        <v>454</v>
      </c>
      <c r="B54" s="48" t="s">
        <v>213</v>
      </c>
      <c r="C54" s="1">
        <v>503348</v>
      </c>
      <c r="D54" s="1" t="str">
        <f t="shared" si="17"/>
        <v>N/A</v>
      </c>
      <c r="E54" s="1">
        <v>589215</v>
      </c>
      <c r="F54" s="1" t="str">
        <f t="shared" si="18"/>
        <v>N/A</v>
      </c>
      <c r="G54" s="1">
        <v>546305</v>
      </c>
      <c r="H54" s="11" t="str">
        <f t="shared" si="19"/>
        <v>N/A</v>
      </c>
      <c r="I54" s="12">
        <v>17.059999999999999</v>
      </c>
      <c r="J54" s="12">
        <v>-7.28</v>
      </c>
      <c r="K54" s="48" t="s">
        <v>739</v>
      </c>
      <c r="L54" s="9" t="str">
        <f t="shared" si="20"/>
        <v>Yes</v>
      </c>
    </row>
    <row r="55" spans="1:12" x14ac:dyDescent="0.2">
      <c r="A55" s="46" t="s">
        <v>1263</v>
      </c>
      <c r="B55" s="5" t="s">
        <v>213</v>
      </c>
      <c r="C55" s="1">
        <v>235220</v>
      </c>
      <c r="D55" s="9" t="str">
        <f t="shared" ref="D55:D60" si="30">IF($B55="N/A","N/A",IF(C55&lt;0,"No","Yes"))</f>
        <v>N/A</v>
      </c>
      <c r="E55" s="1">
        <v>296345</v>
      </c>
      <c r="F55" s="9" t="str">
        <f t="shared" ref="F55:F60" si="31">IF($B55="N/A","N/A",IF(E55&lt;0,"No","Yes"))</f>
        <v>N/A</v>
      </c>
      <c r="G55" s="1">
        <v>322319</v>
      </c>
      <c r="H55" s="9" t="str">
        <f t="shared" ref="H55:H60" si="32">IF($B55="N/A","N/A",IF(G55&lt;0,"No","Yes"))</f>
        <v>N/A</v>
      </c>
      <c r="I55" s="12">
        <v>25.99</v>
      </c>
      <c r="J55" s="12">
        <v>8.7650000000000006</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1748</v>
      </c>
      <c r="J56" s="12" t="s">
        <v>1748</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1748</v>
      </c>
      <c r="J57" s="12" t="s">
        <v>1748</v>
      </c>
      <c r="K57" s="1" t="s">
        <v>739</v>
      </c>
      <c r="L57" s="9" t="str">
        <f t="shared" si="20"/>
        <v>N/A</v>
      </c>
    </row>
    <row r="58" spans="1:12" x14ac:dyDescent="0.2">
      <c r="A58" s="46" t="s">
        <v>1266</v>
      </c>
      <c r="B58" s="5" t="s">
        <v>213</v>
      </c>
      <c r="C58" s="1">
        <v>9915</v>
      </c>
      <c r="D58" s="9" t="str">
        <f t="shared" si="30"/>
        <v>N/A</v>
      </c>
      <c r="E58" s="1">
        <v>19411</v>
      </c>
      <c r="F58" s="9" t="str">
        <f t="shared" si="31"/>
        <v>N/A</v>
      </c>
      <c r="G58" s="1">
        <v>24556</v>
      </c>
      <c r="H58" s="9" t="str">
        <f t="shared" si="32"/>
        <v>N/A</v>
      </c>
      <c r="I58" s="12">
        <v>95.77</v>
      </c>
      <c r="J58" s="12">
        <v>26.51</v>
      </c>
      <c r="K58" s="1" t="s">
        <v>739</v>
      </c>
      <c r="L58" s="9" t="str">
        <f t="shared" si="20"/>
        <v>Yes</v>
      </c>
    </row>
    <row r="59" spans="1:12" x14ac:dyDescent="0.2">
      <c r="A59" s="46" t="s">
        <v>1267</v>
      </c>
      <c r="B59" s="5" t="s">
        <v>213</v>
      </c>
      <c r="C59" s="1">
        <v>27566</v>
      </c>
      <c r="D59" s="9" t="str">
        <f t="shared" si="30"/>
        <v>N/A</v>
      </c>
      <c r="E59" s="1">
        <v>32945</v>
      </c>
      <c r="F59" s="9" t="str">
        <f t="shared" si="31"/>
        <v>N/A</v>
      </c>
      <c r="G59" s="1">
        <v>38972</v>
      </c>
      <c r="H59" s="9" t="str">
        <f t="shared" si="32"/>
        <v>N/A</v>
      </c>
      <c r="I59" s="12">
        <v>19.510000000000002</v>
      </c>
      <c r="J59" s="12">
        <v>18.29</v>
      </c>
      <c r="K59" s="1" t="s">
        <v>739</v>
      </c>
      <c r="L59" s="9" t="str">
        <f t="shared" si="20"/>
        <v>Yes</v>
      </c>
    </row>
    <row r="60" spans="1:12" x14ac:dyDescent="0.2">
      <c r="A60" s="46" t="s">
        <v>1268</v>
      </c>
      <c r="B60" s="5" t="s">
        <v>213</v>
      </c>
      <c r="C60" s="1">
        <v>230647</v>
      </c>
      <c r="D60" s="9" t="str">
        <f t="shared" si="30"/>
        <v>N/A</v>
      </c>
      <c r="E60" s="1">
        <v>240514</v>
      </c>
      <c r="F60" s="9" t="str">
        <f t="shared" si="31"/>
        <v>N/A</v>
      </c>
      <c r="G60" s="1">
        <v>160458</v>
      </c>
      <c r="H60" s="9" t="str">
        <f t="shared" si="32"/>
        <v>N/A</v>
      </c>
      <c r="I60" s="12">
        <v>4.2779999999999996</v>
      </c>
      <c r="J60" s="12">
        <v>-33.299999999999997</v>
      </c>
      <c r="K60" s="1" t="s">
        <v>739</v>
      </c>
      <c r="L60" s="9" t="str">
        <f t="shared" si="20"/>
        <v>No</v>
      </c>
    </row>
    <row r="61" spans="1:12" x14ac:dyDescent="0.2">
      <c r="A61" s="3" t="s">
        <v>186</v>
      </c>
      <c r="B61" s="35" t="s">
        <v>213</v>
      </c>
      <c r="C61" s="1">
        <v>1105939</v>
      </c>
      <c r="D61" s="1" t="str">
        <f t="shared" si="17"/>
        <v>N/A</v>
      </c>
      <c r="E61" s="1">
        <v>1389893</v>
      </c>
      <c r="F61" s="1" t="str">
        <f t="shared" si="18"/>
        <v>N/A</v>
      </c>
      <c r="G61" s="1">
        <v>1410842</v>
      </c>
      <c r="H61" s="11" t="str">
        <f t="shared" si="19"/>
        <v>N/A</v>
      </c>
      <c r="I61" s="12">
        <v>25.68</v>
      </c>
      <c r="J61" s="12">
        <v>1.5069999999999999</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1748</v>
      </c>
      <c r="J62" s="12" t="s">
        <v>1748</v>
      </c>
      <c r="K62" s="45" t="s">
        <v>739</v>
      </c>
      <c r="L62" s="9" t="str">
        <f t="shared" ref="L62:L69" si="33">IF(J62="Div by 0", "N/A", IF(OR(J62="N/A",K62="N/A"),"N/A", IF(J62&gt;VALUE(MID(K62,1,2)), "No", IF(J62&lt;-1*VALUE(MID(K62,1,2)), "No", "Yes"))))</f>
        <v>N/A</v>
      </c>
    </row>
    <row r="63" spans="1:12" x14ac:dyDescent="0.2">
      <c r="A63" s="3" t="s">
        <v>188</v>
      </c>
      <c r="B63" s="35" t="s">
        <v>213</v>
      </c>
      <c r="C63" s="1">
        <v>1290317</v>
      </c>
      <c r="D63" s="1" t="str">
        <f t="shared" si="17"/>
        <v>N/A</v>
      </c>
      <c r="E63" s="1">
        <v>1526798</v>
      </c>
      <c r="F63" s="1" t="str">
        <f t="shared" si="18"/>
        <v>N/A</v>
      </c>
      <c r="G63" s="1">
        <v>1545644</v>
      </c>
      <c r="H63" s="11" t="str">
        <f t="shared" si="19"/>
        <v>N/A</v>
      </c>
      <c r="I63" s="12">
        <v>18.329999999999998</v>
      </c>
      <c r="J63" s="12">
        <v>1.234</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1748</v>
      </c>
      <c r="J64" s="12" t="s">
        <v>1748</v>
      </c>
      <c r="K64" s="45" t="s">
        <v>739</v>
      </c>
      <c r="L64" s="9" t="str">
        <f t="shared" si="33"/>
        <v>N/A</v>
      </c>
    </row>
    <row r="65" spans="1:12" x14ac:dyDescent="0.2">
      <c r="A65" s="3" t="s">
        <v>190</v>
      </c>
      <c r="B65" s="35" t="s">
        <v>213</v>
      </c>
      <c r="C65" s="1">
        <v>51802</v>
      </c>
      <c r="D65" s="1" t="str">
        <f t="shared" si="17"/>
        <v>N/A</v>
      </c>
      <c r="E65" s="1">
        <v>55766</v>
      </c>
      <c r="F65" s="1" t="str">
        <f t="shared" si="18"/>
        <v>N/A</v>
      </c>
      <c r="G65" s="1">
        <v>55929</v>
      </c>
      <c r="H65" s="11" t="str">
        <f t="shared" si="19"/>
        <v>N/A</v>
      </c>
      <c r="I65" s="12">
        <v>7.6520000000000001</v>
      </c>
      <c r="J65" s="12">
        <v>0.2923</v>
      </c>
      <c r="K65" s="45" t="s">
        <v>739</v>
      </c>
      <c r="L65" s="9" t="str">
        <f t="shared" si="33"/>
        <v>Yes</v>
      </c>
    </row>
    <row r="66" spans="1:12" x14ac:dyDescent="0.2">
      <c r="A66" s="3" t="s">
        <v>191</v>
      </c>
      <c r="B66" s="35" t="s">
        <v>213</v>
      </c>
      <c r="C66" s="1">
        <v>0</v>
      </c>
      <c r="D66" s="1" t="str">
        <f t="shared" si="17"/>
        <v>N/A</v>
      </c>
      <c r="E66" s="1">
        <v>0</v>
      </c>
      <c r="F66" s="1" t="str">
        <f t="shared" si="18"/>
        <v>N/A</v>
      </c>
      <c r="G66" s="1">
        <v>0</v>
      </c>
      <c r="H66" s="11" t="str">
        <f t="shared" si="19"/>
        <v>N/A</v>
      </c>
      <c r="I66" s="12" t="s">
        <v>1748</v>
      </c>
      <c r="J66" s="12" t="s">
        <v>1748</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1748</v>
      </c>
      <c r="J67" s="12" t="s">
        <v>1748</v>
      </c>
      <c r="K67" s="45" t="s">
        <v>739</v>
      </c>
      <c r="L67" s="9" t="str">
        <f t="shared" si="33"/>
        <v>N/A</v>
      </c>
    </row>
    <row r="68" spans="1:12" x14ac:dyDescent="0.2">
      <c r="A68" s="2" t="s">
        <v>193</v>
      </c>
      <c r="B68" s="48" t="s">
        <v>213</v>
      </c>
      <c r="C68" s="1">
        <v>29524</v>
      </c>
      <c r="D68" s="1" t="str">
        <f t="shared" si="17"/>
        <v>N/A</v>
      </c>
      <c r="E68" s="1">
        <v>33075</v>
      </c>
      <c r="F68" s="1" t="str">
        <f t="shared" si="18"/>
        <v>N/A</v>
      </c>
      <c r="G68" s="1">
        <v>35850</v>
      </c>
      <c r="H68" s="11" t="str">
        <f t="shared" si="19"/>
        <v>N/A</v>
      </c>
      <c r="I68" s="57">
        <v>12.03</v>
      </c>
      <c r="J68" s="57">
        <v>8.39</v>
      </c>
      <c r="K68" s="48" t="s">
        <v>739</v>
      </c>
      <c r="L68" s="9" t="str">
        <f t="shared" si="33"/>
        <v>Yes</v>
      </c>
    </row>
    <row r="69" spans="1:12" x14ac:dyDescent="0.2">
      <c r="A69" s="2" t="s">
        <v>194</v>
      </c>
      <c r="B69" s="48" t="s">
        <v>213</v>
      </c>
      <c r="C69" s="1">
        <v>1318389</v>
      </c>
      <c r="D69" s="1" t="str">
        <f t="shared" si="17"/>
        <v>N/A</v>
      </c>
      <c r="E69" s="1">
        <v>1555449</v>
      </c>
      <c r="F69" s="1" t="str">
        <f t="shared" si="18"/>
        <v>N/A</v>
      </c>
      <c r="G69" s="1">
        <v>1573026</v>
      </c>
      <c r="H69" s="11" t="str">
        <f t="shared" si="19"/>
        <v>N/A</v>
      </c>
      <c r="I69" s="57">
        <v>17.98</v>
      </c>
      <c r="J69" s="57">
        <v>1.1299999999999999</v>
      </c>
      <c r="K69" s="48" t="s">
        <v>739</v>
      </c>
      <c r="L69" s="9" t="str">
        <f t="shared" si="33"/>
        <v>Yes</v>
      </c>
    </row>
    <row r="70" spans="1:12" x14ac:dyDescent="0.2">
      <c r="A70" s="46" t="s">
        <v>78</v>
      </c>
      <c r="B70" s="48" t="s">
        <v>294</v>
      </c>
      <c r="C70" s="13">
        <v>67.706665786000002</v>
      </c>
      <c r="D70" s="44" t="str">
        <f>IF($B70="N/A","N/A",IF(C70&gt;=20,"No",IF(C70&lt;0,"No","Yes")))</f>
        <v>No</v>
      </c>
      <c r="E70" s="13">
        <v>71.945109514999999</v>
      </c>
      <c r="F70" s="44" t="str">
        <f>IF($B70="N/A","N/A",IF(E70&gt;=20,"No",IF(E70&lt;0,"No","Yes")))</f>
        <v>No</v>
      </c>
      <c r="G70" s="13">
        <v>72.908812400000002</v>
      </c>
      <c r="H70" s="44" t="str">
        <f>IF($B70="N/A","N/A",IF(G70&gt;=20,"No",IF(G70&lt;0,"No","Yes")))</f>
        <v>No</v>
      </c>
      <c r="I70" s="12">
        <v>6.26</v>
      </c>
      <c r="J70" s="12">
        <v>1.339</v>
      </c>
      <c r="K70" s="45" t="s">
        <v>739</v>
      </c>
      <c r="L70" s="9" t="str">
        <f t="shared" si="20"/>
        <v>Yes</v>
      </c>
    </row>
    <row r="71" spans="1:12" x14ac:dyDescent="0.2">
      <c r="A71" s="46" t="s">
        <v>79</v>
      </c>
      <c r="B71" s="35" t="s">
        <v>213</v>
      </c>
      <c r="C71" s="13">
        <v>31.070420676000001</v>
      </c>
      <c r="D71" s="44" t="str">
        <f>IF($B71="N/A","N/A",IF(C71&gt;10,"No",IF(C71&lt;-10,"No","Yes")))</f>
        <v>N/A</v>
      </c>
      <c r="E71" s="13">
        <v>27.537613431</v>
      </c>
      <c r="F71" s="44" t="str">
        <f>IF($B71="N/A","N/A",IF(E71&gt;10,"No",IF(E71&lt;-10,"No","Yes")))</f>
        <v>N/A</v>
      </c>
      <c r="G71" s="13">
        <v>25.523015479000001</v>
      </c>
      <c r="H71" s="44" t="str">
        <f>IF($B71="N/A","N/A",IF(G71&gt;10,"No",IF(G71&lt;-10,"No","Yes")))</f>
        <v>N/A</v>
      </c>
      <c r="I71" s="12">
        <v>-11.4</v>
      </c>
      <c r="J71" s="12">
        <v>-7.32</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1748</v>
      </c>
      <c r="J72" s="12" t="s">
        <v>1748</v>
      </c>
      <c r="K72" s="45" t="s">
        <v>739</v>
      </c>
      <c r="L72" s="9" t="str">
        <f t="shared" si="20"/>
        <v>N/A</v>
      </c>
    </row>
    <row r="73" spans="1:12" x14ac:dyDescent="0.2">
      <c r="A73" s="46" t="s">
        <v>81</v>
      </c>
      <c r="B73" s="35" t="s">
        <v>213</v>
      </c>
      <c r="C73" s="13" t="s">
        <v>1748</v>
      </c>
      <c r="D73" s="44" t="str">
        <f>IF($B73="N/A","N/A",IF(C73&gt;10,"No",IF(C73&lt;-10,"No","Yes")))</f>
        <v>N/A</v>
      </c>
      <c r="E73" s="13" t="s">
        <v>1748</v>
      </c>
      <c r="F73" s="44" t="str">
        <f>IF($B73="N/A","N/A",IF(E73&gt;10,"No",IF(E73&lt;-10,"No","Yes")))</f>
        <v>N/A</v>
      </c>
      <c r="G73" s="13" t="s">
        <v>1748</v>
      </c>
      <c r="H73" s="44" t="str">
        <f>IF($B73="N/A","N/A",IF(G73&gt;10,"No",IF(G73&lt;-10,"No","Yes")))</f>
        <v>N/A</v>
      </c>
      <c r="I73" s="12" t="s">
        <v>1748</v>
      </c>
      <c r="J73" s="12" t="s">
        <v>1748</v>
      </c>
      <c r="K73" s="45" t="s">
        <v>739</v>
      </c>
      <c r="L73" s="9" t="str">
        <f t="shared" si="20"/>
        <v>N/A</v>
      </c>
    </row>
    <row r="74" spans="1:12" x14ac:dyDescent="0.2">
      <c r="A74" s="46" t="s">
        <v>121</v>
      </c>
      <c r="B74" s="35" t="s">
        <v>213</v>
      </c>
      <c r="C74" s="13" t="s">
        <v>1748</v>
      </c>
      <c r="D74" s="44" t="str">
        <f>IF($B74="N/A","N/A",IF(C74&gt;10,"No",IF(C74&lt;-10,"No","Yes")))</f>
        <v>N/A</v>
      </c>
      <c r="E74" s="13" t="s">
        <v>1748</v>
      </c>
      <c r="F74" s="44" t="str">
        <f>IF($B74="N/A","N/A",IF(E74&gt;10,"No",IF(E74&lt;-10,"No","Yes")))</f>
        <v>N/A</v>
      </c>
      <c r="G74" s="13" t="s">
        <v>1748</v>
      </c>
      <c r="H74" s="44" t="str">
        <f>IF($B74="N/A","N/A",IF(G74&gt;10,"No",IF(G74&lt;-10,"No","Yes")))</f>
        <v>N/A</v>
      </c>
      <c r="I74" s="12" t="s">
        <v>1748</v>
      </c>
      <c r="J74" s="12" t="s">
        <v>1748</v>
      </c>
      <c r="K74" s="45" t="s">
        <v>739</v>
      </c>
      <c r="L74" s="9" t="str">
        <f t="shared" si="20"/>
        <v>N/A</v>
      </c>
    </row>
    <row r="75" spans="1:12" x14ac:dyDescent="0.2">
      <c r="A75" s="46" t="s">
        <v>82</v>
      </c>
      <c r="B75" s="35" t="s">
        <v>213</v>
      </c>
      <c r="C75" s="13" t="s">
        <v>1748</v>
      </c>
      <c r="D75" s="44" t="str">
        <f>IF($B75="N/A","N/A",IF(C75&gt;10,"No",IF(C75&lt;-10,"No","Yes")))</f>
        <v>N/A</v>
      </c>
      <c r="E75" s="13" t="s">
        <v>1748</v>
      </c>
      <c r="F75" s="44" t="str">
        <f>IF($B75="N/A","N/A",IF(E75&gt;10,"No",IF(E75&lt;-10,"No","Yes")))</f>
        <v>N/A</v>
      </c>
      <c r="G75" s="13" t="s">
        <v>1748</v>
      </c>
      <c r="H75" s="44" t="str">
        <f>IF($B75="N/A","N/A",IF(G75&gt;10,"No",IF(G75&lt;-10,"No","Yes")))</f>
        <v>N/A</v>
      </c>
      <c r="I75" s="12" t="s">
        <v>1748</v>
      </c>
      <c r="J75" s="12" t="s">
        <v>1748</v>
      </c>
      <c r="K75" s="45" t="s">
        <v>739</v>
      </c>
      <c r="L75" s="9" t="str">
        <f t="shared" si="20"/>
        <v>N/A</v>
      </c>
    </row>
    <row r="76" spans="1:12" x14ac:dyDescent="0.2">
      <c r="A76" s="46" t="s">
        <v>195</v>
      </c>
      <c r="B76" s="35" t="s">
        <v>213</v>
      </c>
      <c r="C76" s="13" t="s">
        <v>1748</v>
      </c>
      <c r="D76" s="44" t="str">
        <f t="shared" ref="D76:D98" si="34">IF($B76="N/A","N/A",IF(C76&gt;10,"No",IF(C76&lt;-10,"No","Yes")))</f>
        <v>N/A</v>
      </c>
      <c r="E76" s="13" t="s">
        <v>1748</v>
      </c>
      <c r="F76" s="44" t="str">
        <f t="shared" ref="F76:F98" si="35">IF($B76="N/A","N/A",IF(E76&gt;10,"No",IF(E76&lt;-10,"No","Yes")))</f>
        <v>N/A</v>
      </c>
      <c r="G76" s="13" t="s">
        <v>1748</v>
      </c>
      <c r="H76" s="44" t="str">
        <f t="shared" ref="H76:H98" si="36">IF($B76="N/A","N/A",IF(G76&gt;10,"No",IF(G76&lt;-10,"No","Yes")))</f>
        <v>N/A</v>
      </c>
      <c r="I76" s="12" t="s">
        <v>1748</v>
      </c>
      <c r="J76" s="12" t="s">
        <v>1748</v>
      </c>
      <c r="K76" s="45" t="s">
        <v>739</v>
      </c>
      <c r="L76" s="9" t="str">
        <f>IF(J76="Div by 0", "N/A", IF(OR(J76="N/A",K76="N/A"),"N/A", IF(J76&gt;VALUE(MID(K76,1,2)), "No", IF(J76&lt;-1*VALUE(MID(K76,1,2)), "No", "Yes"))))</f>
        <v>N/A</v>
      </c>
    </row>
    <row r="77" spans="1:12" x14ac:dyDescent="0.2">
      <c r="A77" s="46" t="s">
        <v>196</v>
      </c>
      <c r="B77" s="35" t="s">
        <v>213</v>
      </c>
      <c r="C77" s="13" t="s">
        <v>1748</v>
      </c>
      <c r="D77" s="44" t="str">
        <f t="shared" si="34"/>
        <v>N/A</v>
      </c>
      <c r="E77" s="13" t="s">
        <v>1748</v>
      </c>
      <c r="F77" s="44" t="str">
        <f t="shared" si="35"/>
        <v>N/A</v>
      </c>
      <c r="G77" s="13" t="s">
        <v>1748</v>
      </c>
      <c r="H77" s="44" t="str">
        <f t="shared" si="36"/>
        <v>N/A</v>
      </c>
      <c r="I77" s="12" t="s">
        <v>1748</v>
      </c>
      <c r="J77" s="12" t="s">
        <v>1748</v>
      </c>
      <c r="K77" s="45" t="s">
        <v>739</v>
      </c>
      <c r="L77" s="9" t="str">
        <f t="shared" ref="L77:L81" si="37">IF(J77="Div by 0", "N/A", IF(OR(J77="N/A",K77="N/A"),"N/A", IF(J77&gt;VALUE(MID(K77,1,2)), "No", IF(J77&lt;-1*VALUE(MID(K77,1,2)), "No", "Yes"))))</f>
        <v>N/A</v>
      </c>
    </row>
    <row r="78" spans="1:12" x14ac:dyDescent="0.2">
      <c r="A78" s="46" t="s">
        <v>197</v>
      </c>
      <c r="B78" s="35" t="s">
        <v>213</v>
      </c>
      <c r="C78" s="13" t="s">
        <v>1748</v>
      </c>
      <c r="D78" s="44" t="str">
        <f t="shared" si="34"/>
        <v>N/A</v>
      </c>
      <c r="E78" s="13" t="s">
        <v>1748</v>
      </c>
      <c r="F78" s="44" t="str">
        <f t="shared" si="35"/>
        <v>N/A</v>
      </c>
      <c r="G78" s="13" t="s">
        <v>1748</v>
      </c>
      <c r="H78" s="44" t="str">
        <f t="shared" si="36"/>
        <v>N/A</v>
      </c>
      <c r="I78" s="12" t="s">
        <v>1748</v>
      </c>
      <c r="J78" s="12" t="s">
        <v>1748</v>
      </c>
      <c r="K78" s="45" t="s">
        <v>739</v>
      </c>
      <c r="L78" s="9" t="str">
        <f t="shared" si="37"/>
        <v>N/A</v>
      </c>
    </row>
    <row r="79" spans="1:12" x14ac:dyDescent="0.2">
      <c r="A79" s="46" t="s">
        <v>198</v>
      </c>
      <c r="B79" s="35" t="s">
        <v>213</v>
      </c>
      <c r="C79" s="13" t="s">
        <v>1748</v>
      </c>
      <c r="D79" s="44" t="str">
        <f t="shared" si="34"/>
        <v>N/A</v>
      </c>
      <c r="E79" s="13" t="s">
        <v>1748</v>
      </c>
      <c r="F79" s="44" t="str">
        <f t="shared" si="35"/>
        <v>N/A</v>
      </c>
      <c r="G79" s="13" t="s">
        <v>1748</v>
      </c>
      <c r="H79" s="44" t="str">
        <f t="shared" si="36"/>
        <v>N/A</v>
      </c>
      <c r="I79" s="12" t="s">
        <v>1748</v>
      </c>
      <c r="J79" s="12" t="s">
        <v>1748</v>
      </c>
      <c r="K79" s="45" t="s">
        <v>739</v>
      </c>
      <c r="L79" s="9" t="str">
        <f t="shared" si="37"/>
        <v>N/A</v>
      </c>
    </row>
    <row r="80" spans="1:12" x14ac:dyDescent="0.2">
      <c r="A80" s="46" t="s">
        <v>199</v>
      </c>
      <c r="B80" s="35" t="s">
        <v>213</v>
      </c>
      <c r="C80" s="13" t="s">
        <v>1748</v>
      </c>
      <c r="D80" s="44" t="str">
        <f t="shared" si="34"/>
        <v>N/A</v>
      </c>
      <c r="E80" s="13" t="s">
        <v>1748</v>
      </c>
      <c r="F80" s="44" t="str">
        <f t="shared" si="35"/>
        <v>N/A</v>
      </c>
      <c r="G80" s="13" t="s">
        <v>1748</v>
      </c>
      <c r="H80" s="44" t="str">
        <f t="shared" si="36"/>
        <v>N/A</v>
      </c>
      <c r="I80" s="12" t="s">
        <v>1748</v>
      </c>
      <c r="J80" s="12" t="s">
        <v>1748</v>
      </c>
      <c r="K80" s="45" t="s">
        <v>739</v>
      </c>
      <c r="L80" s="9" t="str">
        <f t="shared" si="37"/>
        <v>N/A</v>
      </c>
    </row>
    <row r="81" spans="1:12" x14ac:dyDescent="0.2">
      <c r="A81" s="46" t="s">
        <v>200</v>
      </c>
      <c r="B81" s="48" t="s">
        <v>213</v>
      </c>
      <c r="C81" s="13" t="s">
        <v>1748</v>
      </c>
      <c r="D81" s="44" t="str">
        <f t="shared" si="34"/>
        <v>N/A</v>
      </c>
      <c r="E81" s="13" t="s">
        <v>1748</v>
      </c>
      <c r="F81" s="44" t="str">
        <f t="shared" si="35"/>
        <v>N/A</v>
      </c>
      <c r="G81" s="13" t="s">
        <v>1748</v>
      </c>
      <c r="H81" s="44" t="str">
        <f t="shared" si="36"/>
        <v>N/A</v>
      </c>
      <c r="I81" s="12" t="s">
        <v>1748</v>
      </c>
      <c r="J81" s="12" t="s">
        <v>1748</v>
      </c>
      <c r="K81" s="48" t="s">
        <v>739</v>
      </c>
      <c r="L81" s="9" t="str">
        <f t="shared" si="37"/>
        <v>N/A</v>
      </c>
    </row>
    <row r="82" spans="1:12" x14ac:dyDescent="0.2">
      <c r="A82" s="46" t="s">
        <v>73</v>
      </c>
      <c r="B82" s="35" t="s">
        <v>213</v>
      </c>
      <c r="C82" s="36">
        <v>1140399</v>
      </c>
      <c r="D82" s="44" t="str">
        <f t="shared" si="34"/>
        <v>N/A</v>
      </c>
      <c r="E82" s="36">
        <v>991419</v>
      </c>
      <c r="F82" s="44" t="str">
        <f t="shared" si="35"/>
        <v>N/A</v>
      </c>
      <c r="G82" s="36">
        <v>1255679</v>
      </c>
      <c r="H82" s="44" t="str">
        <f t="shared" si="36"/>
        <v>N/A</v>
      </c>
      <c r="I82" s="12">
        <v>-13.1</v>
      </c>
      <c r="J82" s="12">
        <v>26.65</v>
      </c>
      <c r="K82" s="45" t="s">
        <v>739</v>
      </c>
      <c r="L82" s="9" t="str">
        <f t="shared" si="20"/>
        <v>Yes</v>
      </c>
    </row>
    <row r="83" spans="1:12" x14ac:dyDescent="0.2">
      <c r="A83" s="46" t="s">
        <v>1269</v>
      </c>
      <c r="B83" s="35" t="s">
        <v>213</v>
      </c>
      <c r="C83" s="8">
        <v>7.8781198510000001</v>
      </c>
      <c r="D83" s="44" t="str">
        <f t="shared" si="34"/>
        <v>N/A</v>
      </c>
      <c r="E83" s="8">
        <v>6.0519316300000001E-2</v>
      </c>
      <c r="F83" s="44" t="str">
        <f t="shared" si="35"/>
        <v>N/A</v>
      </c>
      <c r="G83" s="8">
        <v>0.1811768772</v>
      </c>
      <c r="H83" s="44" t="str">
        <f t="shared" si="36"/>
        <v>N/A</v>
      </c>
      <c r="I83" s="12">
        <v>-99.2</v>
      </c>
      <c r="J83" s="12">
        <v>199.4</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1748</v>
      </c>
      <c r="J84" s="12" t="s">
        <v>1748</v>
      </c>
      <c r="K84" s="45" t="s">
        <v>739</v>
      </c>
      <c r="L84" s="9" t="str">
        <f t="shared" si="20"/>
        <v>N/A</v>
      </c>
    </row>
    <row r="85" spans="1:12" x14ac:dyDescent="0.2">
      <c r="A85" s="46" t="s">
        <v>1271</v>
      </c>
      <c r="B85" s="35" t="s">
        <v>213</v>
      </c>
      <c r="C85" s="8">
        <v>11.417758170999999</v>
      </c>
      <c r="D85" s="44" t="str">
        <f t="shared" si="34"/>
        <v>N/A</v>
      </c>
      <c r="E85" s="8">
        <v>7.8060840068999999</v>
      </c>
      <c r="F85" s="44" t="str">
        <f t="shared" si="35"/>
        <v>N/A</v>
      </c>
      <c r="G85" s="8">
        <v>7.3748147416999998</v>
      </c>
      <c r="H85" s="44" t="str">
        <f t="shared" si="36"/>
        <v>N/A</v>
      </c>
      <c r="I85" s="12">
        <v>-31.6</v>
      </c>
      <c r="J85" s="12">
        <v>-5.52</v>
      </c>
      <c r="K85" s="45" t="s">
        <v>739</v>
      </c>
      <c r="L85" s="9" t="str">
        <f t="shared" si="20"/>
        <v>Yes</v>
      </c>
    </row>
    <row r="86" spans="1:12" x14ac:dyDescent="0.2">
      <c r="A86" s="46" t="s">
        <v>1272</v>
      </c>
      <c r="B86" s="35" t="s">
        <v>213</v>
      </c>
      <c r="C86" s="8">
        <v>0</v>
      </c>
      <c r="D86" s="44" t="str">
        <f t="shared" si="34"/>
        <v>N/A</v>
      </c>
      <c r="E86" s="8">
        <v>0</v>
      </c>
      <c r="F86" s="44" t="str">
        <f t="shared" si="35"/>
        <v>N/A</v>
      </c>
      <c r="G86" s="8">
        <v>0</v>
      </c>
      <c r="H86" s="44" t="str">
        <f t="shared" si="36"/>
        <v>N/A</v>
      </c>
      <c r="I86" s="12" t="s">
        <v>1748</v>
      </c>
      <c r="J86" s="12" t="s">
        <v>1748</v>
      </c>
      <c r="K86" s="45" t="s">
        <v>739</v>
      </c>
      <c r="L86" s="9" t="str">
        <f t="shared" si="20"/>
        <v>N/A</v>
      </c>
    </row>
    <row r="87" spans="1:12" x14ac:dyDescent="0.2">
      <c r="A87" s="46" t="s">
        <v>1273</v>
      </c>
      <c r="B87" s="35" t="s">
        <v>213</v>
      </c>
      <c r="C87" s="8">
        <v>3.2400063487000001</v>
      </c>
      <c r="D87" s="44" t="str">
        <f t="shared" si="34"/>
        <v>N/A</v>
      </c>
      <c r="E87" s="8">
        <v>2.3489563948000001</v>
      </c>
      <c r="F87" s="44" t="str">
        <f t="shared" si="35"/>
        <v>N/A</v>
      </c>
      <c r="G87" s="8">
        <v>1.6728797726</v>
      </c>
      <c r="H87" s="44" t="str">
        <f t="shared" si="36"/>
        <v>N/A</v>
      </c>
      <c r="I87" s="12">
        <v>-27.5</v>
      </c>
      <c r="J87" s="12">
        <v>-28.8</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1748</v>
      </c>
      <c r="J88" s="12" t="s">
        <v>1748</v>
      </c>
      <c r="K88" s="45" t="s">
        <v>739</v>
      </c>
      <c r="L88" s="9" t="str">
        <f t="shared" si="20"/>
        <v>N/A</v>
      </c>
    </row>
    <row r="89" spans="1:12" x14ac:dyDescent="0.2">
      <c r="A89" s="46" t="s">
        <v>1275</v>
      </c>
      <c r="B89" s="35" t="s">
        <v>213</v>
      </c>
      <c r="C89" s="8">
        <v>72.207183626000003</v>
      </c>
      <c r="D89" s="44" t="str">
        <f t="shared" si="34"/>
        <v>N/A</v>
      </c>
      <c r="E89" s="8">
        <v>79.763752761999996</v>
      </c>
      <c r="F89" s="44" t="str">
        <f t="shared" si="35"/>
        <v>N/A</v>
      </c>
      <c r="G89" s="8">
        <v>86.732755744000002</v>
      </c>
      <c r="H89" s="44" t="str">
        <f t="shared" si="36"/>
        <v>N/A</v>
      </c>
      <c r="I89" s="12">
        <v>10.47</v>
      </c>
      <c r="J89" s="12">
        <v>8.7370000000000001</v>
      </c>
      <c r="K89" s="45" t="s">
        <v>739</v>
      </c>
      <c r="L89" s="9" t="str">
        <f t="shared" si="20"/>
        <v>Yes</v>
      </c>
    </row>
    <row r="90" spans="1:12" x14ac:dyDescent="0.2">
      <c r="A90" s="46" t="s">
        <v>1276</v>
      </c>
      <c r="B90" s="35" t="s">
        <v>213</v>
      </c>
      <c r="C90" s="8">
        <v>3.6916903600000002E-2</v>
      </c>
      <c r="D90" s="44" t="str">
        <f t="shared" si="34"/>
        <v>N/A</v>
      </c>
      <c r="E90" s="8">
        <v>8.0692419999999995E-4</v>
      </c>
      <c r="F90" s="44" t="str">
        <f t="shared" si="35"/>
        <v>N/A</v>
      </c>
      <c r="G90" s="8">
        <v>7.9638189999999996E-4</v>
      </c>
      <c r="H90" s="44" t="str">
        <f t="shared" si="36"/>
        <v>N/A</v>
      </c>
      <c r="I90" s="12">
        <v>-97.8</v>
      </c>
      <c r="J90" s="12">
        <v>-1.31</v>
      </c>
      <c r="K90" s="45" t="s">
        <v>739</v>
      </c>
      <c r="L90" s="9" t="str">
        <f t="shared" si="20"/>
        <v>Yes</v>
      </c>
    </row>
    <row r="91" spans="1:12" x14ac:dyDescent="0.2">
      <c r="A91" s="46" t="s">
        <v>1277</v>
      </c>
      <c r="B91" s="35" t="s">
        <v>213</v>
      </c>
      <c r="C91" s="8">
        <v>0</v>
      </c>
      <c r="D91" s="44" t="str">
        <f t="shared" si="34"/>
        <v>N/A</v>
      </c>
      <c r="E91" s="8">
        <v>0</v>
      </c>
      <c r="F91" s="44" t="str">
        <f t="shared" si="35"/>
        <v>N/A</v>
      </c>
      <c r="G91" s="8">
        <v>0</v>
      </c>
      <c r="H91" s="44" t="str">
        <f t="shared" si="36"/>
        <v>N/A</v>
      </c>
      <c r="I91" s="12" t="s">
        <v>1748</v>
      </c>
      <c r="J91" s="12" t="s">
        <v>1748</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1748</v>
      </c>
      <c r="J92" s="12" t="s">
        <v>1748</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1748</v>
      </c>
      <c r="J93" s="12" t="s">
        <v>1748</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1748</v>
      </c>
      <c r="J94" s="12" t="s">
        <v>1748</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1748</v>
      </c>
      <c r="J95" s="57" t="s">
        <v>1748</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1748</v>
      </c>
      <c r="J96" s="57" t="s">
        <v>1748</v>
      </c>
      <c r="K96" s="48" t="s">
        <v>739</v>
      </c>
      <c r="L96" s="9" t="str">
        <f t="shared" si="20"/>
        <v>N/A</v>
      </c>
    </row>
    <row r="97" spans="1:12" x14ac:dyDescent="0.2">
      <c r="A97" s="46" t="s">
        <v>1283</v>
      </c>
      <c r="B97" s="35" t="s">
        <v>213</v>
      </c>
      <c r="C97" s="8">
        <v>2.2803422311000001</v>
      </c>
      <c r="D97" s="44" t="str">
        <f t="shared" si="34"/>
        <v>N/A</v>
      </c>
      <c r="E97" s="8">
        <v>3.7984948846000002</v>
      </c>
      <c r="F97" s="44" t="str">
        <f t="shared" si="35"/>
        <v>N/A</v>
      </c>
      <c r="G97" s="8">
        <v>3.503443157</v>
      </c>
      <c r="H97" s="44" t="str">
        <f t="shared" si="36"/>
        <v>N/A</v>
      </c>
      <c r="I97" s="12">
        <v>66.58</v>
      </c>
      <c r="J97" s="12">
        <v>-7.77</v>
      </c>
      <c r="K97" s="45" t="s">
        <v>739</v>
      </c>
      <c r="L97" s="9" t="str">
        <f t="shared" si="20"/>
        <v>Yes</v>
      </c>
    </row>
    <row r="98" spans="1:12" x14ac:dyDescent="0.2">
      <c r="A98" s="46" t="s">
        <v>1284</v>
      </c>
      <c r="B98" s="35" t="s">
        <v>213</v>
      </c>
      <c r="C98" s="8">
        <v>2.9396728688999998</v>
      </c>
      <c r="D98" s="44" t="str">
        <f t="shared" si="34"/>
        <v>N/A</v>
      </c>
      <c r="E98" s="8">
        <v>6.2213857107999999</v>
      </c>
      <c r="F98" s="44" t="str">
        <f t="shared" si="35"/>
        <v>N/A</v>
      </c>
      <c r="G98" s="8">
        <v>0.53413332550000003</v>
      </c>
      <c r="H98" s="44" t="str">
        <f t="shared" si="36"/>
        <v>N/A</v>
      </c>
      <c r="I98" s="12">
        <v>111.6</v>
      </c>
      <c r="J98" s="12">
        <v>-91.4</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1748</v>
      </c>
      <c r="J99" s="12" t="s">
        <v>1748</v>
      </c>
      <c r="K99" s="45" t="s">
        <v>739</v>
      </c>
      <c r="L99" s="9" t="str">
        <f t="shared" si="20"/>
        <v>N/A</v>
      </c>
    </row>
    <row r="100" spans="1:12" x14ac:dyDescent="0.2">
      <c r="A100" s="46" t="s">
        <v>107</v>
      </c>
      <c r="B100" s="35" t="s">
        <v>213</v>
      </c>
      <c r="C100" s="47">
        <v>6709773497</v>
      </c>
      <c r="D100" s="44" t="str">
        <f>IF($B100="N/A","N/A",IF(C100&gt;10,"No",IF(C100&lt;-10,"No","Yes")))</f>
        <v>N/A</v>
      </c>
      <c r="E100" s="47">
        <v>7171071305</v>
      </c>
      <c r="F100" s="44" t="str">
        <f>IF($B100="N/A","N/A",IF(E100&gt;10,"No",IF(E100&lt;-10,"No","Yes")))</f>
        <v>N/A</v>
      </c>
      <c r="G100" s="47">
        <v>6421249541</v>
      </c>
      <c r="H100" s="44" t="str">
        <f>IF($B100="N/A","N/A",IF(G100&gt;10,"No",IF(G100&lt;-10,"No","Yes")))</f>
        <v>N/A</v>
      </c>
      <c r="I100" s="12">
        <v>6.875</v>
      </c>
      <c r="J100" s="12">
        <v>-10.5</v>
      </c>
      <c r="K100" s="45" t="s">
        <v>739</v>
      </c>
      <c r="L100" s="9" t="str">
        <f t="shared" ref="L100:L111" si="38">IF(J100="Div by 0", "N/A", IF(K100="N/A","N/A", IF(J100&gt;VALUE(MID(K100,1,2)), "No", IF(J100&lt;-1*VALUE(MID(K100,1,2)), "No", "Yes"))))</f>
        <v>Yes</v>
      </c>
    </row>
    <row r="101" spans="1:12" x14ac:dyDescent="0.2">
      <c r="A101" s="46" t="s">
        <v>455</v>
      </c>
      <c r="B101" s="35" t="s">
        <v>213</v>
      </c>
      <c r="C101" s="47">
        <v>5485669598</v>
      </c>
      <c r="D101" s="44" t="str">
        <f>IF($B101="N/A","N/A",IF(C101&gt;10,"No",IF(C101&lt;-10,"No","Yes")))</f>
        <v>N/A</v>
      </c>
      <c r="E101" s="47">
        <v>5835029161</v>
      </c>
      <c r="F101" s="44" t="str">
        <f>IF($B101="N/A","N/A",IF(E101&gt;10,"No",IF(E101&lt;-10,"No","Yes")))</f>
        <v>N/A</v>
      </c>
      <c r="G101" s="47">
        <v>5107816693</v>
      </c>
      <c r="H101" s="44" t="str">
        <f>IF($B101="N/A","N/A",IF(G101&gt;10,"No",IF(G101&lt;-10,"No","Yes")))</f>
        <v>N/A</v>
      </c>
      <c r="I101" s="12">
        <v>6.3689999999999998</v>
      </c>
      <c r="J101" s="12">
        <v>-12.5</v>
      </c>
      <c r="K101" s="45" t="s">
        <v>739</v>
      </c>
      <c r="L101" s="9" t="str">
        <f t="shared" si="38"/>
        <v>Yes</v>
      </c>
    </row>
    <row r="102" spans="1:12" x14ac:dyDescent="0.2">
      <c r="A102" s="46" t="s">
        <v>456</v>
      </c>
      <c r="B102" s="35" t="s">
        <v>213</v>
      </c>
      <c r="C102" s="47">
        <v>1224103899</v>
      </c>
      <c r="D102" s="44" t="str">
        <f>IF($B102="N/A","N/A",IF(C102&gt;10,"No",IF(C102&lt;-10,"No","Yes")))</f>
        <v>N/A</v>
      </c>
      <c r="E102" s="47">
        <v>1336042144</v>
      </c>
      <c r="F102" s="44" t="str">
        <f>IF($B102="N/A","N/A",IF(E102&gt;10,"No",IF(E102&lt;-10,"No","Yes")))</f>
        <v>N/A</v>
      </c>
      <c r="G102" s="47">
        <v>1313432848</v>
      </c>
      <c r="H102" s="44" t="str">
        <f>IF($B102="N/A","N/A",IF(G102&gt;10,"No",IF(G102&lt;-10,"No","Yes")))</f>
        <v>N/A</v>
      </c>
      <c r="I102" s="12">
        <v>9.1449999999999996</v>
      </c>
      <c r="J102" s="12">
        <v>-1.69</v>
      </c>
      <c r="K102" s="45" t="s">
        <v>739</v>
      </c>
      <c r="L102" s="9" t="str">
        <f t="shared" si="38"/>
        <v>Yes</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1748</v>
      </c>
      <c r="J103" s="12" t="s">
        <v>1748</v>
      </c>
      <c r="K103" s="45" t="s">
        <v>739</v>
      </c>
      <c r="L103" s="9" t="str">
        <f t="shared" si="38"/>
        <v>N/A</v>
      </c>
    </row>
    <row r="104" spans="1:12" x14ac:dyDescent="0.2">
      <c r="A104" s="46" t="s">
        <v>108</v>
      </c>
      <c r="B104" s="61" t="s">
        <v>295</v>
      </c>
      <c r="C104" s="8">
        <v>2.4335443106999999</v>
      </c>
      <c r="D104" s="44" t="str">
        <f>IF($B104="N/A","N/A",IF(C104&gt;2,"No",IF(C104&lt;0.9,"No","Yes")))</f>
        <v>No</v>
      </c>
      <c r="E104" s="8">
        <v>2.9341204859999999</v>
      </c>
      <c r="F104" s="44" t="str">
        <f>IF($B104="N/A","N/A",IF(E104&gt;2,"No",IF(E104&lt;0.9,"No","Yes")))</f>
        <v>No</v>
      </c>
      <c r="G104" s="8">
        <v>2.405406304</v>
      </c>
      <c r="H104" s="44" t="str">
        <f>IF($B104="N/A","N/A",IF(G104&gt;2,"No",IF(G104&lt;0.9,"No","Yes")))</f>
        <v>No</v>
      </c>
      <c r="I104" s="12">
        <v>20.57</v>
      </c>
      <c r="J104" s="12">
        <v>-18</v>
      </c>
      <c r="K104" s="45" t="s">
        <v>739</v>
      </c>
      <c r="L104" s="9" t="str">
        <f t="shared" si="38"/>
        <v>Yes</v>
      </c>
    </row>
    <row r="105" spans="1:12" x14ac:dyDescent="0.2">
      <c r="A105" s="46" t="s">
        <v>458</v>
      </c>
      <c r="B105" s="61" t="s">
        <v>295</v>
      </c>
      <c r="C105" s="8">
        <v>1.1783834897000001</v>
      </c>
      <c r="D105" s="44" t="str">
        <f>IF($B105="N/A","N/A",IF(C105&gt;2,"No",IF(C105&lt;0.9,"No","Yes")))</f>
        <v>Yes</v>
      </c>
      <c r="E105" s="8">
        <v>1.3882723126000001</v>
      </c>
      <c r="F105" s="44" t="str">
        <f>IF($B105="N/A","N/A",IF(E105&gt;2,"No",IF(E105&lt;0.9,"No","Yes")))</f>
        <v>Yes</v>
      </c>
      <c r="G105" s="8">
        <v>1.1302798093999999</v>
      </c>
      <c r="H105" s="44" t="str">
        <f>IF($B105="N/A","N/A",IF(G105&gt;2,"No",IF(G105&lt;0.9,"No","Yes")))</f>
        <v>Yes</v>
      </c>
      <c r="I105" s="12">
        <v>17.809999999999999</v>
      </c>
      <c r="J105" s="12">
        <v>-18.600000000000001</v>
      </c>
      <c r="K105" s="45" t="s">
        <v>739</v>
      </c>
      <c r="L105" s="9" t="str">
        <f t="shared" si="38"/>
        <v>Yes</v>
      </c>
    </row>
    <row r="106" spans="1:12" x14ac:dyDescent="0.2">
      <c r="A106" s="46" t="s">
        <v>459</v>
      </c>
      <c r="B106" s="61" t="s">
        <v>295</v>
      </c>
      <c r="C106" s="8">
        <v>1.5419999873000001</v>
      </c>
      <c r="D106" s="44" t="str">
        <f>IF($B106="N/A","N/A",IF(C106&gt;2,"No",IF(C106&lt;0.9,"No","Yes")))</f>
        <v>Yes</v>
      </c>
      <c r="E106" s="8">
        <v>1.7196561342000001</v>
      </c>
      <c r="F106" s="44" t="str">
        <f>IF($B106="N/A","N/A",IF(E106&gt;2,"No",IF(E106&lt;0.9,"No","Yes")))</f>
        <v>Yes</v>
      </c>
      <c r="G106" s="8">
        <v>1.4049769385999999</v>
      </c>
      <c r="H106" s="44" t="str">
        <f>IF($B106="N/A","N/A",IF(G106&gt;2,"No",IF(G106&lt;0.9,"No","Yes")))</f>
        <v>Yes</v>
      </c>
      <c r="I106" s="12">
        <v>11.52</v>
      </c>
      <c r="J106" s="12">
        <v>-18.3</v>
      </c>
      <c r="K106" s="45" t="s">
        <v>739</v>
      </c>
      <c r="L106" s="9" t="str">
        <f t="shared" si="38"/>
        <v>Yes</v>
      </c>
    </row>
    <row r="107" spans="1:12" x14ac:dyDescent="0.2">
      <c r="A107" s="46" t="s">
        <v>460</v>
      </c>
      <c r="B107" s="61" t="s">
        <v>295</v>
      </c>
      <c r="C107" s="8" t="s">
        <v>1748</v>
      </c>
      <c r="D107" s="44" t="str">
        <f>IF($B107="N/A","N/A",IF(C107&gt;2,"No",IF(C107&lt;0.9,"No","Yes")))</f>
        <v>No</v>
      </c>
      <c r="E107" s="8" t="s">
        <v>1748</v>
      </c>
      <c r="F107" s="44" t="str">
        <f>IF($B107="N/A","N/A",IF(E107&gt;2,"No",IF(E107&lt;0.9,"No","Yes")))</f>
        <v>No</v>
      </c>
      <c r="G107" s="8" t="s">
        <v>1748</v>
      </c>
      <c r="H107" s="44" t="str">
        <f>IF($B107="N/A","N/A",IF(G107&gt;2,"No",IF(G107&lt;0.9,"No","Yes")))</f>
        <v>No</v>
      </c>
      <c r="I107" s="12" t="s">
        <v>1748</v>
      </c>
      <c r="J107" s="12" t="s">
        <v>1748</v>
      </c>
      <c r="K107" s="45" t="s">
        <v>739</v>
      </c>
      <c r="L107" s="9" t="str">
        <f t="shared" si="38"/>
        <v>N/A</v>
      </c>
    </row>
    <row r="108" spans="1:12" x14ac:dyDescent="0.2">
      <c r="A108" s="46" t="s">
        <v>1286</v>
      </c>
      <c r="B108" s="35" t="s">
        <v>213</v>
      </c>
      <c r="C108" s="47">
        <v>504.53601436999998</v>
      </c>
      <c r="D108" s="44" t="str">
        <f>IF($B108="N/A","N/A",IF(C108&gt;10,"No",IF(C108&lt;-10,"No","Yes")))</f>
        <v>N/A</v>
      </c>
      <c r="E108" s="47">
        <v>567.65543262000006</v>
      </c>
      <c r="F108" s="44" t="str">
        <f>IF($B108="N/A","N/A",IF(E108&gt;10,"No",IF(E108&lt;-10,"No","Yes")))</f>
        <v>N/A</v>
      </c>
      <c r="G108" s="47">
        <v>432.15983767</v>
      </c>
      <c r="H108" s="44" t="str">
        <f>IF($B108="N/A","N/A",IF(G108&gt;10,"No",IF(G108&lt;-10,"No","Yes")))</f>
        <v>N/A</v>
      </c>
      <c r="I108" s="12">
        <v>12.51</v>
      </c>
      <c r="J108" s="12">
        <v>-23.9</v>
      </c>
      <c r="K108" s="45" t="s">
        <v>739</v>
      </c>
      <c r="L108" s="9" t="str">
        <f t="shared" si="38"/>
        <v>Yes</v>
      </c>
    </row>
    <row r="109" spans="1:12" x14ac:dyDescent="0.2">
      <c r="A109" s="46" t="s">
        <v>1287</v>
      </c>
      <c r="B109" s="35" t="s">
        <v>213</v>
      </c>
      <c r="C109" s="47">
        <v>487.84364639</v>
      </c>
      <c r="D109" s="44" t="str">
        <f>IF($B109="N/A","N/A",IF(C109&gt;10,"No",IF(C109&lt;-10,"No","Yes")))</f>
        <v>N/A</v>
      </c>
      <c r="E109" s="47">
        <v>527.45921418</v>
      </c>
      <c r="F109" s="44" t="str">
        <f>IF($B109="N/A","N/A",IF(E109&gt;10,"No",IF(E109&lt;-10,"No","Yes")))</f>
        <v>N/A</v>
      </c>
      <c r="G109" s="47">
        <v>387.42406489000001</v>
      </c>
      <c r="H109" s="44" t="str">
        <f>IF($B109="N/A","N/A",IF(G109&gt;10,"No",IF(G109&lt;-10,"No","Yes")))</f>
        <v>N/A</v>
      </c>
      <c r="I109" s="12">
        <v>8.1210000000000004</v>
      </c>
      <c r="J109" s="12">
        <v>-26.5</v>
      </c>
      <c r="K109" s="45" t="s">
        <v>739</v>
      </c>
      <c r="L109" s="9" t="str">
        <f t="shared" si="38"/>
        <v>Yes</v>
      </c>
    </row>
    <row r="110" spans="1:12" x14ac:dyDescent="0.2">
      <c r="A110" s="46" t="s">
        <v>1288</v>
      </c>
      <c r="B110" s="35" t="s">
        <v>213</v>
      </c>
      <c r="C110" s="47">
        <v>98.759081211999998</v>
      </c>
      <c r="D110" s="44" t="str">
        <f>IF($B110="N/A","N/A",IF(C110&gt;10,"No",IF(C110&lt;-10,"No","Yes")))</f>
        <v>N/A</v>
      </c>
      <c r="E110" s="47">
        <v>105.83646263</v>
      </c>
      <c r="F110" s="44" t="str">
        <f>IF($B110="N/A","N/A",IF(E110&gt;10,"No",IF(E110&lt;-10,"No","Yes")))</f>
        <v>N/A</v>
      </c>
      <c r="G110" s="47">
        <v>88.552018425</v>
      </c>
      <c r="H110" s="44" t="str">
        <f>IF($B110="N/A","N/A",IF(G110&gt;10,"No",IF(G110&lt;-10,"No","Yes")))</f>
        <v>N/A</v>
      </c>
      <c r="I110" s="12">
        <v>7.1660000000000004</v>
      </c>
      <c r="J110" s="12">
        <v>-16.3</v>
      </c>
      <c r="K110" s="45" t="s">
        <v>739</v>
      </c>
      <c r="L110" s="9" t="str">
        <f t="shared" si="38"/>
        <v>Yes</v>
      </c>
    </row>
    <row r="111" spans="1:12" x14ac:dyDescent="0.2">
      <c r="A111" s="46" t="s">
        <v>1289</v>
      </c>
      <c r="B111" s="35" t="s">
        <v>213</v>
      </c>
      <c r="C111" s="47" t="s">
        <v>1748</v>
      </c>
      <c r="D111" s="44" t="str">
        <f>IF($B111="N/A","N/A",IF(C111&gt;10,"No",IF(C111&lt;-10,"No","Yes")))</f>
        <v>N/A</v>
      </c>
      <c r="E111" s="47" t="s">
        <v>1748</v>
      </c>
      <c r="F111" s="44" t="str">
        <f>IF($B111="N/A","N/A",IF(E111&gt;10,"No",IF(E111&lt;-10,"No","Yes")))</f>
        <v>N/A</v>
      </c>
      <c r="G111" s="47" t="s">
        <v>1748</v>
      </c>
      <c r="H111" s="44" t="str">
        <f>IF($B111="N/A","N/A",IF(G111&gt;10,"No",IF(G111&lt;-10,"No","Yes")))</f>
        <v>N/A</v>
      </c>
      <c r="I111" s="12" t="s">
        <v>1748</v>
      </c>
      <c r="J111" s="12" t="s">
        <v>1748</v>
      </c>
      <c r="K111" s="45" t="s">
        <v>739</v>
      </c>
      <c r="L111" s="9" t="str">
        <f t="shared" si="38"/>
        <v>N/A</v>
      </c>
    </row>
    <row r="112" spans="1:12" x14ac:dyDescent="0.2">
      <c r="A112" s="46" t="s">
        <v>325</v>
      </c>
      <c r="B112" s="48" t="s">
        <v>296</v>
      </c>
      <c r="C112" s="8">
        <v>99.777142573000006</v>
      </c>
      <c r="D112" s="44" t="str">
        <f>IF(OR($B112="N/A",$C112="N/A"),"N/A",IF(C112&gt;98,"Yes","No"))</f>
        <v>Yes</v>
      </c>
      <c r="E112" s="8">
        <v>99.706529005999997</v>
      </c>
      <c r="F112" s="44" t="str">
        <f>IF(OR($B112="N/A",$E112="N/A"),"N/A",IF(E112&gt;98,"Yes","No"))</f>
        <v>Yes</v>
      </c>
      <c r="G112" s="8">
        <v>99.633072780000006</v>
      </c>
      <c r="H112" s="44" t="str">
        <f t="shared" ref="H112:H115" si="39">IF($B112="N/A","N/A",IF(G112&gt;98,"Yes","No"))</f>
        <v>Yes</v>
      </c>
      <c r="I112" s="12">
        <v>-7.0999999999999994E-2</v>
      </c>
      <c r="J112" s="12">
        <v>-7.3999999999999996E-2</v>
      </c>
      <c r="K112" s="45" t="s">
        <v>739</v>
      </c>
      <c r="L112" s="9" t="str">
        <f>IF(J112="Div by 0", "N/A", IF(OR(J112="N/A",K112="N/A"),"N/A", IF(J112&gt;VALUE(MID(K112,1,2)), "No", IF(J112&lt;-1*VALUE(MID(K112,1,2)), "No", "Yes"))))</f>
        <v>Yes</v>
      </c>
    </row>
    <row r="113" spans="1:12" x14ac:dyDescent="0.2">
      <c r="A113" s="46" t="s">
        <v>461</v>
      </c>
      <c r="B113" s="48" t="s">
        <v>296</v>
      </c>
      <c r="C113" s="8">
        <v>99.997287373000006</v>
      </c>
      <c r="D113" s="44" t="str">
        <f t="shared" ref="D113:D115" si="40">IF(OR($B113="N/A",$C113="N/A"),"N/A",IF(C113&gt;98,"Yes","No"))</f>
        <v>Yes</v>
      </c>
      <c r="E113" s="8">
        <v>99.997553769000007</v>
      </c>
      <c r="F113" s="44" t="str">
        <f t="shared" ref="F113:F115" si="41">IF(OR($B113="N/A",$E113="N/A"),"N/A",IF(E113&gt;98,"Yes","No"))</f>
        <v>Yes</v>
      </c>
      <c r="G113" s="8">
        <v>99.986745503999998</v>
      </c>
      <c r="H113" s="44" t="str">
        <f t="shared" si="39"/>
        <v>Yes</v>
      </c>
      <c r="I113" s="12">
        <v>2.9999999999999997E-4</v>
      </c>
      <c r="J113" s="12">
        <v>-1.0999999999999999E-2</v>
      </c>
      <c r="K113" s="45" t="s">
        <v>739</v>
      </c>
      <c r="L113" s="9" t="str">
        <f t="shared" ref="L113:L115" si="42">IF(J113="Div by 0", "N/A", IF(OR(J113="N/A",K113="N/A"),"N/A", IF(J113&gt;VALUE(MID(K113,1,2)), "No", IF(J113&lt;-1*VALUE(MID(K113,1,2)), "No", "Yes"))))</f>
        <v>Yes</v>
      </c>
    </row>
    <row r="114" spans="1:12" x14ac:dyDescent="0.2">
      <c r="A114" s="46" t="s">
        <v>462</v>
      </c>
      <c r="B114" s="48" t="s">
        <v>296</v>
      </c>
      <c r="C114" s="8">
        <v>96.444448489999999</v>
      </c>
      <c r="D114" s="44" t="str">
        <f t="shared" si="40"/>
        <v>No</v>
      </c>
      <c r="E114" s="8">
        <v>95.608984930000005</v>
      </c>
      <c r="F114" s="44" t="str">
        <f t="shared" si="41"/>
        <v>No</v>
      </c>
      <c r="G114" s="8">
        <v>95.071346563999995</v>
      </c>
      <c r="H114" s="44" t="str">
        <f t="shared" si="39"/>
        <v>No</v>
      </c>
      <c r="I114" s="12">
        <v>-0.86599999999999999</v>
      </c>
      <c r="J114" s="12">
        <v>-0.56200000000000006</v>
      </c>
      <c r="K114" s="45" t="s">
        <v>739</v>
      </c>
      <c r="L114" s="9" t="str">
        <f t="shared" si="42"/>
        <v>Yes</v>
      </c>
    </row>
    <row r="115" spans="1:12" x14ac:dyDescent="0.2">
      <c r="A115" s="46" t="s">
        <v>463</v>
      </c>
      <c r="B115" s="48" t="s">
        <v>296</v>
      </c>
      <c r="C115" s="8" t="s">
        <v>1748</v>
      </c>
      <c r="D115" s="44" t="str">
        <f t="shared" si="40"/>
        <v>Yes</v>
      </c>
      <c r="E115" s="8" t="s">
        <v>1748</v>
      </c>
      <c r="F115" s="44" t="str">
        <f t="shared" si="41"/>
        <v>Yes</v>
      </c>
      <c r="G115" s="8" t="s">
        <v>1748</v>
      </c>
      <c r="H115" s="44" t="str">
        <f t="shared" si="39"/>
        <v>Yes</v>
      </c>
      <c r="I115" s="12" t="s">
        <v>1748</v>
      </c>
      <c r="J115" s="12" t="s">
        <v>1748</v>
      </c>
      <c r="K115" s="45" t="s">
        <v>739</v>
      </c>
      <c r="L115" s="9" t="str">
        <f t="shared" si="42"/>
        <v>N/A</v>
      </c>
    </row>
    <row r="116" spans="1:12" x14ac:dyDescent="0.2">
      <c r="A116" s="3" t="s">
        <v>464</v>
      </c>
      <c r="B116" s="48" t="s">
        <v>213</v>
      </c>
      <c r="C116" s="50">
        <v>1327306</v>
      </c>
      <c r="D116" s="44" t="str">
        <f>IF($B116="N/A","N/A",IF(C116&gt;10,"No",IF(C116&lt;-10,"No","Yes")))</f>
        <v>N/A</v>
      </c>
      <c r="E116" s="50">
        <v>1555520</v>
      </c>
      <c r="F116" s="44" t="str">
        <f>IF($B116="N/A","N/A",IF(E116&gt;10,"No",IF(E116&lt;-10,"No","Yes")))</f>
        <v>N/A</v>
      </c>
      <c r="G116" s="50">
        <v>1573064</v>
      </c>
      <c r="H116" s="44" t="str">
        <f>IF($B116="N/A","N/A",IF(G116&gt;10,"No",IF(G116&lt;-10,"No","Yes")))</f>
        <v>N/A</v>
      </c>
      <c r="I116" s="12">
        <v>17.190000000000001</v>
      </c>
      <c r="J116" s="12">
        <v>1.1279999999999999</v>
      </c>
      <c r="K116" s="48" t="s">
        <v>739</v>
      </c>
      <c r="L116" s="9" t="str">
        <f>IF(J116="Div by 0", "N/A", IF(OR(J116="N/A",K116="N/A"),"N/A", IF(J116&gt;VALUE(MID(K116,1,2)), "No", IF(J116&lt;-1*VALUE(MID(K116,1,2)), "No", "Yes"))))</f>
        <v>Yes</v>
      </c>
    </row>
    <row r="117" spans="1:12" x14ac:dyDescent="0.2">
      <c r="A117" s="3" t="s">
        <v>211</v>
      </c>
      <c r="B117" s="48" t="s">
        <v>213</v>
      </c>
      <c r="C117" s="8">
        <v>77.560863885000003</v>
      </c>
      <c r="D117" s="44" t="str">
        <f>IF($B117="N/A","N/A",IF(C117&gt;10,"No",IF(C117&lt;-10,"No","Yes")))</f>
        <v>N/A</v>
      </c>
      <c r="E117" s="8">
        <v>77.452170335000005</v>
      </c>
      <c r="F117" s="44" t="str">
        <f>IF($B117="N/A","N/A",IF(E117&gt;10,"No",IF(E117&lt;-10,"No","Yes")))</f>
        <v>N/A</v>
      </c>
      <c r="G117" s="8">
        <v>76.136508113999994</v>
      </c>
      <c r="H117" s="44" t="str">
        <f>IF($B117="N/A","N/A",IF(G117&gt;10,"No",IF(G117&lt;-10,"No","Yes")))</f>
        <v>N/A</v>
      </c>
      <c r="I117" s="12">
        <v>-0.14000000000000001</v>
      </c>
      <c r="J117" s="12">
        <v>-1.7</v>
      </c>
      <c r="K117" s="48" t="s">
        <v>739</v>
      </c>
      <c r="L117" s="9" t="str">
        <f>IF(J117="Div by 0", "N/A", IF(OR(J117="N/A",K117="N/A"),"N/A", IF(J117&gt;VALUE(MID(K117,1,2)), "No", IF(J117&lt;-1*VALUE(MID(K117,1,2)), "No", "Yes"))))</f>
        <v>Yes</v>
      </c>
    </row>
    <row r="118" spans="1:12" x14ac:dyDescent="0.2">
      <c r="A118" s="4" t="s">
        <v>1628</v>
      </c>
      <c r="B118" s="48" t="s">
        <v>213</v>
      </c>
      <c r="C118" s="14">
        <v>2244099087</v>
      </c>
      <c r="D118" s="11" t="str">
        <f>IF($B118="N/A","N/A",IF(C118&gt;10,"No",IF(C118&lt;-10,"No","Yes")))</f>
        <v>N/A</v>
      </c>
      <c r="E118" s="14">
        <v>1983701461</v>
      </c>
      <c r="F118" s="11" t="str">
        <f>IF($B118="N/A","N/A",IF(E118&gt;10,"No",IF(E118&lt;-10,"No","Yes")))</f>
        <v>N/A</v>
      </c>
      <c r="G118" s="14">
        <v>1806532351</v>
      </c>
      <c r="H118" s="11" t="str">
        <f>IF($B118="N/A","N/A",IF(G118&gt;10,"No",IF(G118&lt;-10,"No","Yes")))</f>
        <v>N/A</v>
      </c>
      <c r="I118" s="57">
        <v>-11.6</v>
      </c>
      <c r="J118" s="57">
        <v>-8.93</v>
      </c>
      <c r="K118" s="48" t="s">
        <v>739</v>
      </c>
      <c r="L118" s="9" t="str">
        <f>IF(J118="Div by 0", "N/A", IF(K118="N/A","N/A", IF(J118&gt;VALUE(MID(K118,1,2)), "No", IF(J118&lt;-1*VALUE(MID(K118,1,2)), "No", "Yes"))))</f>
        <v>Yes</v>
      </c>
    </row>
    <row r="119" spans="1:12" x14ac:dyDescent="0.2">
      <c r="A119" s="4" t="s">
        <v>1629</v>
      </c>
      <c r="B119" s="48" t="s">
        <v>213</v>
      </c>
      <c r="C119" s="14">
        <v>2990722853</v>
      </c>
      <c r="D119" s="11" t="str">
        <f>IF($B119="N/A","N/A",IF(C119&gt;10,"No",IF(C119&lt;-10,"No","Yes")))</f>
        <v>N/A</v>
      </c>
      <c r="E119" s="14">
        <v>2838302517</v>
      </c>
      <c r="F119" s="11" t="str">
        <f>IF($B119="N/A","N/A",IF(E119&gt;10,"No",IF(E119&lt;-10,"No","Yes")))</f>
        <v>N/A</v>
      </c>
      <c r="G119" s="14">
        <v>2782044039</v>
      </c>
      <c r="H119" s="11" t="str">
        <f>IF($B119="N/A","N/A",IF(G119&gt;10,"No",IF(G119&lt;-10,"No","Yes")))</f>
        <v>N/A</v>
      </c>
      <c r="I119" s="57">
        <v>-5.0999999999999996</v>
      </c>
      <c r="J119" s="57">
        <v>-1.98</v>
      </c>
      <c r="K119" s="48" t="s">
        <v>739</v>
      </c>
      <c r="L119" s="9" t="str">
        <f>IF(J119="Div by 0", "N/A", IF(K119="N/A","N/A", IF(J119&gt;VALUE(MID(K119,1,2)), "No", IF(J119&lt;-1*VALUE(MID(K119,1,2)), "No", "Yes"))))</f>
        <v>Yes</v>
      </c>
    </row>
    <row r="120" spans="1:12" x14ac:dyDescent="0.2">
      <c r="A120" s="4" t="s">
        <v>1630</v>
      </c>
      <c r="B120" s="48" t="s">
        <v>213</v>
      </c>
      <c r="C120" s="1">
        <v>221367</v>
      </c>
      <c r="D120" s="11" t="str">
        <f>IF($B120="N/A","N/A",IF(C120&gt;10,"No",IF(C120&lt;-10,"No","Yes")))</f>
        <v>N/A</v>
      </c>
      <c r="E120" s="1">
        <v>165627</v>
      </c>
      <c r="F120" s="11" t="str">
        <f>IF($B120="N/A","N/A",IF(E120&gt;10,"No",IF(E120&lt;-10,"No","Yes")))</f>
        <v>N/A</v>
      </c>
      <c r="G120" s="1">
        <v>162222</v>
      </c>
      <c r="H120" s="11" t="str">
        <f>IF($B120="N/A","N/A",IF(G120&gt;10,"No",IF(G120&lt;-10,"No","Yes")))</f>
        <v>N/A</v>
      </c>
      <c r="I120" s="57">
        <v>-25.2</v>
      </c>
      <c r="J120" s="57">
        <v>-2.06</v>
      </c>
      <c r="K120" s="48" t="s">
        <v>739</v>
      </c>
      <c r="L120" s="9" t="str">
        <f>IF(J120="Div by 0", "N/A", IF(K120="N/A","N/A", IF(J120&gt;VALUE(MID(K120,1,2)), "No", IF(J120&lt;-1*VALUE(MID(K120,1,2)), "No", "Yes"))))</f>
        <v>Yes</v>
      </c>
    </row>
    <row r="121" spans="1:12" x14ac:dyDescent="0.2">
      <c r="A121" s="4" t="s">
        <v>1631</v>
      </c>
      <c r="B121" s="5" t="s">
        <v>213</v>
      </c>
      <c r="C121" s="1">
        <v>22096</v>
      </c>
      <c r="D121" s="9" t="str">
        <f t="shared" ref="D121:H134" si="43">IF($B121="N/A","N/A",IF(C121&lt;0,"No","Yes"))</f>
        <v>N/A</v>
      </c>
      <c r="E121" s="1">
        <v>22354</v>
      </c>
      <c r="F121" s="9" t="str">
        <f t="shared" si="43"/>
        <v>N/A</v>
      </c>
      <c r="G121" s="1">
        <v>21371</v>
      </c>
      <c r="H121" s="9" t="str">
        <f t="shared" si="43"/>
        <v>N/A</v>
      </c>
      <c r="I121" s="57">
        <v>1.1679999999999999</v>
      </c>
      <c r="J121" s="57">
        <v>-4.4000000000000004</v>
      </c>
      <c r="K121" s="5" t="s">
        <v>739</v>
      </c>
      <c r="L121" s="9" t="str">
        <f t="shared" ref="L121:L142" si="44">IF(J121="Div by 0", "N/A", IF(OR(J121="N/A",K121="N/A"),"N/A", IF(J121&gt;VALUE(MID(K121,1,2)), "No", IF(J121&lt;-1*VALUE(MID(K121,1,2)), "No", "Yes"))))</f>
        <v>Yes</v>
      </c>
    </row>
    <row r="122" spans="1:12" x14ac:dyDescent="0.2">
      <c r="A122" s="4" t="s">
        <v>1632</v>
      </c>
      <c r="B122" s="5" t="s">
        <v>213</v>
      </c>
      <c r="C122" s="1">
        <v>42834</v>
      </c>
      <c r="D122" s="9" t="str">
        <f t="shared" si="43"/>
        <v>N/A</v>
      </c>
      <c r="E122" s="1">
        <v>43698</v>
      </c>
      <c r="F122" s="9" t="str">
        <f t="shared" si="43"/>
        <v>N/A</v>
      </c>
      <c r="G122" s="1">
        <v>44596</v>
      </c>
      <c r="H122" s="9" t="str">
        <f t="shared" si="43"/>
        <v>N/A</v>
      </c>
      <c r="I122" s="57">
        <v>2.0169999999999999</v>
      </c>
      <c r="J122" s="57">
        <v>2.0550000000000002</v>
      </c>
      <c r="K122" s="5" t="s">
        <v>739</v>
      </c>
      <c r="L122" s="9" t="str">
        <f t="shared" si="44"/>
        <v>Yes</v>
      </c>
    </row>
    <row r="123" spans="1:12" x14ac:dyDescent="0.2">
      <c r="A123" s="4" t="s">
        <v>1633</v>
      </c>
      <c r="B123" s="5" t="s">
        <v>213</v>
      </c>
      <c r="C123" s="1">
        <v>76997</v>
      </c>
      <c r="D123" s="9" t="str">
        <f t="shared" si="43"/>
        <v>N/A</v>
      </c>
      <c r="E123" s="1">
        <v>48789</v>
      </c>
      <c r="F123" s="9" t="str">
        <f t="shared" si="43"/>
        <v>N/A</v>
      </c>
      <c r="G123" s="1">
        <v>50285</v>
      </c>
      <c r="H123" s="9" t="str">
        <f t="shared" si="43"/>
        <v>N/A</v>
      </c>
      <c r="I123" s="57">
        <v>-36.6</v>
      </c>
      <c r="J123" s="57">
        <v>3.0659999999999998</v>
      </c>
      <c r="K123" s="5" t="s">
        <v>739</v>
      </c>
      <c r="L123" s="9" t="str">
        <f t="shared" si="44"/>
        <v>Yes</v>
      </c>
    </row>
    <row r="124" spans="1:12" x14ac:dyDescent="0.2">
      <c r="A124" s="4" t="s">
        <v>1634</v>
      </c>
      <c r="B124" s="5" t="s">
        <v>213</v>
      </c>
      <c r="C124" s="1">
        <v>79440</v>
      </c>
      <c r="D124" s="9" t="str">
        <f t="shared" si="43"/>
        <v>N/A</v>
      </c>
      <c r="E124" s="1">
        <v>50786</v>
      </c>
      <c r="F124" s="9" t="str">
        <f t="shared" si="43"/>
        <v>N/A</v>
      </c>
      <c r="G124" s="1">
        <v>45970</v>
      </c>
      <c r="H124" s="9" t="str">
        <f t="shared" si="43"/>
        <v>N/A</v>
      </c>
      <c r="I124" s="57">
        <v>-36.1</v>
      </c>
      <c r="J124" s="57">
        <v>-9.48</v>
      </c>
      <c r="K124" s="5" t="s">
        <v>739</v>
      </c>
      <c r="L124" s="9" t="str">
        <f t="shared" si="44"/>
        <v>Yes</v>
      </c>
    </row>
    <row r="125" spans="1:12" x14ac:dyDescent="0.2">
      <c r="A125" s="2" t="s">
        <v>1635</v>
      </c>
      <c r="B125" s="5" t="s">
        <v>213</v>
      </c>
      <c r="C125" s="62">
        <v>16.542257420999999</v>
      </c>
      <c r="D125" s="9" t="str">
        <f t="shared" si="43"/>
        <v>N/A</v>
      </c>
      <c r="E125" s="62">
        <v>10.580429778999999</v>
      </c>
      <c r="F125" s="9" t="str">
        <f t="shared" si="43"/>
        <v>N/A</v>
      </c>
      <c r="G125" s="62">
        <v>10.279407347999999</v>
      </c>
      <c r="H125" s="9" t="str">
        <f t="shared" si="43"/>
        <v>N/A</v>
      </c>
      <c r="I125" s="12">
        <v>-36</v>
      </c>
      <c r="J125" s="12">
        <v>-2.85</v>
      </c>
      <c r="K125" s="48" t="s">
        <v>739</v>
      </c>
      <c r="L125" s="9" t="str">
        <f>IF(J125="Div by 0", "N/A", IF(OR(J125="N/A",K125="N/A"),"N/A", IF(J125&gt;VALUE(MID(K125,1,2)), "No", IF(J125&lt;-1*VALUE(MID(K125,1,2)), "No", "Yes"))))</f>
        <v>Yes</v>
      </c>
    </row>
    <row r="126" spans="1:12" ht="25.5" x14ac:dyDescent="0.2">
      <c r="A126" s="2" t="s">
        <v>1636</v>
      </c>
      <c r="B126" s="5" t="s">
        <v>213</v>
      </c>
      <c r="C126" s="62">
        <v>38.163007997000001</v>
      </c>
      <c r="D126" s="9" t="str">
        <f t="shared" si="43"/>
        <v>N/A</v>
      </c>
      <c r="E126" s="62">
        <v>34.320544116999997</v>
      </c>
      <c r="F126" s="9" t="str">
        <f t="shared" si="43"/>
        <v>N/A</v>
      </c>
      <c r="G126" s="62">
        <v>31.173055604000002</v>
      </c>
      <c r="H126" s="9" t="str">
        <f t="shared" si="43"/>
        <v>N/A</v>
      </c>
      <c r="I126" s="12">
        <v>-10.1</v>
      </c>
      <c r="J126" s="12">
        <v>-9.17</v>
      </c>
      <c r="K126" s="5" t="s">
        <v>739</v>
      </c>
      <c r="L126" s="9" t="str">
        <f t="shared" ref="L126:L129" si="45">IF(J126="Div by 0", "N/A", IF(OR(J126="N/A",K126="N/A"),"N/A", IF(J126&gt;VALUE(MID(K126,1,2)), "No", IF(J126&lt;-1*VALUE(MID(K126,1,2)), "No", "Yes"))))</f>
        <v>Yes</v>
      </c>
    </row>
    <row r="127" spans="1:12" ht="25.5" x14ac:dyDescent="0.2">
      <c r="A127" s="2" t="s">
        <v>1637</v>
      </c>
      <c r="B127" s="5" t="s">
        <v>213</v>
      </c>
      <c r="C127" s="62">
        <v>30.802531281</v>
      </c>
      <c r="D127" s="9" t="str">
        <f t="shared" si="43"/>
        <v>N/A</v>
      </c>
      <c r="E127" s="62">
        <v>26.835094786999999</v>
      </c>
      <c r="F127" s="9" t="str">
        <f t="shared" si="43"/>
        <v>N/A</v>
      </c>
      <c r="G127" s="62">
        <v>25.682726529</v>
      </c>
      <c r="H127" s="9" t="str">
        <f t="shared" si="43"/>
        <v>N/A</v>
      </c>
      <c r="I127" s="12">
        <v>-12.9</v>
      </c>
      <c r="J127" s="12">
        <v>-4.29</v>
      </c>
      <c r="K127" s="5" t="s">
        <v>739</v>
      </c>
      <c r="L127" s="9" t="str">
        <f t="shared" si="45"/>
        <v>Yes</v>
      </c>
    </row>
    <row r="128" spans="1:12" ht="25.5" x14ac:dyDescent="0.2">
      <c r="A128" s="2" t="s">
        <v>1638</v>
      </c>
      <c r="B128" s="5" t="s">
        <v>213</v>
      </c>
      <c r="C128" s="62">
        <v>12.229879872</v>
      </c>
      <c r="D128" s="9" t="str">
        <f t="shared" si="43"/>
        <v>N/A</v>
      </c>
      <c r="E128" s="62">
        <v>6.5689361983000003</v>
      </c>
      <c r="F128" s="9" t="str">
        <f t="shared" si="43"/>
        <v>N/A</v>
      </c>
      <c r="G128" s="62">
        <v>6.3744368412999997</v>
      </c>
      <c r="H128" s="9" t="str">
        <f t="shared" si="43"/>
        <v>N/A</v>
      </c>
      <c r="I128" s="12">
        <v>-46.3</v>
      </c>
      <c r="J128" s="12">
        <v>-2.96</v>
      </c>
      <c r="K128" s="5" t="s">
        <v>739</v>
      </c>
      <c r="L128" s="9" t="str">
        <f t="shared" si="45"/>
        <v>Yes</v>
      </c>
    </row>
    <row r="129" spans="1:12" ht="25.5" x14ac:dyDescent="0.2">
      <c r="A129" s="2" t="s">
        <v>1639</v>
      </c>
      <c r="B129" s="5" t="s">
        <v>213</v>
      </c>
      <c r="C129" s="62">
        <v>15.526208294</v>
      </c>
      <c r="D129" s="9" t="str">
        <f t="shared" si="43"/>
        <v>N/A</v>
      </c>
      <c r="E129" s="62">
        <v>8.5395669179000002</v>
      </c>
      <c r="F129" s="9" t="str">
        <f t="shared" si="43"/>
        <v>N/A</v>
      </c>
      <c r="G129" s="62">
        <v>8.4028851672999991</v>
      </c>
      <c r="H129" s="9" t="str">
        <f t="shared" si="43"/>
        <v>N/A</v>
      </c>
      <c r="I129" s="12">
        <v>-45</v>
      </c>
      <c r="J129" s="12">
        <v>-1.6</v>
      </c>
      <c r="K129" s="5" t="s">
        <v>739</v>
      </c>
      <c r="L129" s="9" t="str">
        <f t="shared" si="45"/>
        <v>Yes</v>
      </c>
    </row>
    <row r="130" spans="1:12" ht="25.5" x14ac:dyDescent="0.2">
      <c r="A130" s="2" t="s">
        <v>1640</v>
      </c>
      <c r="B130" s="5" t="s">
        <v>213</v>
      </c>
      <c r="C130" s="62">
        <v>49.468529636</v>
      </c>
      <c r="D130" s="9" t="str">
        <f t="shared" si="43"/>
        <v>N/A</v>
      </c>
      <c r="E130" s="62">
        <v>31.837200456000001</v>
      </c>
      <c r="F130" s="9" t="str">
        <f t="shared" si="43"/>
        <v>N/A</v>
      </c>
      <c r="G130" s="62">
        <v>31.360111452000002</v>
      </c>
      <c r="H130" s="9" t="str">
        <f t="shared" si="43"/>
        <v>N/A</v>
      </c>
      <c r="I130" s="12">
        <v>-35.6</v>
      </c>
      <c r="J130" s="12">
        <v>-1.5</v>
      </c>
      <c r="K130" s="48" t="s">
        <v>739</v>
      </c>
      <c r="L130" s="9" t="str">
        <f>IF(J130="Div by 0", "N/A", IF(OR(J130="N/A",K130="N/A"),"N/A", IF(J130&gt;VALUE(MID(K130,1,2)), "No", IF(J130&lt;-1*VALUE(MID(K130,1,2)), "No", "Yes"))))</f>
        <v>Yes</v>
      </c>
    </row>
    <row r="131" spans="1:12" ht="25.5" x14ac:dyDescent="0.2">
      <c r="A131" s="2" t="s">
        <v>1641</v>
      </c>
      <c r="B131" s="5" t="s">
        <v>213</v>
      </c>
      <c r="C131" s="62">
        <v>78.647719043999999</v>
      </c>
      <c r="D131" s="9" t="str">
        <f t="shared" si="43"/>
        <v>N/A</v>
      </c>
      <c r="E131" s="62">
        <v>77.766842623000002</v>
      </c>
      <c r="F131" s="9" t="str">
        <f t="shared" si="43"/>
        <v>N/A</v>
      </c>
      <c r="G131" s="62">
        <v>75.485470965000005</v>
      </c>
      <c r="H131" s="9" t="str">
        <f t="shared" si="43"/>
        <v>N/A</v>
      </c>
      <c r="I131" s="12">
        <v>-1.1200000000000001</v>
      </c>
      <c r="J131" s="12">
        <v>-2.93</v>
      </c>
      <c r="K131" s="5" t="s">
        <v>739</v>
      </c>
      <c r="L131" s="9" t="str">
        <f t="shared" si="44"/>
        <v>Yes</v>
      </c>
    </row>
    <row r="132" spans="1:12" ht="25.5" x14ac:dyDescent="0.2">
      <c r="A132" s="2" t="s">
        <v>496</v>
      </c>
      <c r="B132" s="5" t="s">
        <v>213</v>
      </c>
      <c r="C132" s="62">
        <v>73.878227576</v>
      </c>
      <c r="D132" s="9" t="str">
        <f t="shared" si="43"/>
        <v>N/A</v>
      </c>
      <c r="E132" s="62">
        <v>72.994187377000003</v>
      </c>
      <c r="F132" s="9" t="str">
        <f t="shared" si="43"/>
        <v>N/A</v>
      </c>
      <c r="G132" s="62">
        <v>72.398869853999997</v>
      </c>
      <c r="H132" s="9" t="str">
        <f t="shared" si="43"/>
        <v>N/A</v>
      </c>
      <c r="I132" s="12">
        <v>-1.2</v>
      </c>
      <c r="J132" s="12">
        <v>-0.81599999999999995</v>
      </c>
      <c r="K132" s="5" t="s">
        <v>739</v>
      </c>
      <c r="L132" s="9" t="str">
        <f t="shared" si="44"/>
        <v>Yes</v>
      </c>
    </row>
    <row r="133" spans="1:12" ht="25.5" x14ac:dyDescent="0.2">
      <c r="A133" s="2" t="s">
        <v>497</v>
      </c>
      <c r="B133" s="5" t="s">
        <v>213</v>
      </c>
      <c r="C133" s="62">
        <v>38.488512538999998</v>
      </c>
      <c r="D133" s="9" t="str">
        <f t="shared" si="43"/>
        <v>N/A</v>
      </c>
      <c r="E133" s="62">
        <v>3.0027260242999998</v>
      </c>
      <c r="F133" s="9" t="str">
        <f t="shared" si="43"/>
        <v>N/A</v>
      </c>
      <c r="G133" s="62">
        <v>2.5315700507000001</v>
      </c>
      <c r="H133" s="9" t="str">
        <f t="shared" si="43"/>
        <v>N/A</v>
      </c>
      <c r="I133" s="12">
        <v>-92.2</v>
      </c>
      <c r="J133" s="12">
        <v>-15.7</v>
      </c>
      <c r="K133" s="5" t="s">
        <v>739</v>
      </c>
      <c r="L133" s="9" t="str">
        <f t="shared" si="44"/>
        <v>Yes</v>
      </c>
    </row>
    <row r="134" spans="1:12" ht="25.5" x14ac:dyDescent="0.2">
      <c r="A134" s="2" t="s">
        <v>498</v>
      </c>
      <c r="B134" s="5" t="s">
        <v>213</v>
      </c>
      <c r="C134" s="62">
        <v>38.833081571000001</v>
      </c>
      <c r="D134" s="9" t="str">
        <f t="shared" si="43"/>
        <v>N/A</v>
      </c>
      <c r="E134" s="62">
        <v>3.9085574765</v>
      </c>
      <c r="F134" s="9" t="str">
        <f t="shared" si="43"/>
        <v>N/A</v>
      </c>
      <c r="G134" s="62">
        <v>2.5690667827000002</v>
      </c>
      <c r="H134" s="9" t="str">
        <f t="shared" si="43"/>
        <v>N/A</v>
      </c>
      <c r="I134" s="12">
        <v>-89.9</v>
      </c>
      <c r="J134" s="12">
        <v>-34.299999999999997</v>
      </c>
      <c r="K134" s="5" t="s">
        <v>739</v>
      </c>
      <c r="L134" s="9" t="str">
        <f t="shared" si="44"/>
        <v>No</v>
      </c>
    </row>
    <row r="135" spans="1:12" ht="25.5" x14ac:dyDescent="0.2">
      <c r="A135" s="2" t="s">
        <v>499</v>
      </c>
      <c r="B135" s="35" t="s">
        <v>213</v>
      </c>
      <c r="C135" s="62">
        <v>2.4845618399999998E-2</v>
      </c>
      <c r="D135" s="44" t="str">
        <f t="shared" ref="D135:D141" si="46">IF($B135="N/A","N/A",IF(C135&gt;10,"No",IF(C135&lt;-10,"No","Yes")))</f>
        <v>N/A</v>
      </c>
      <c r="E135" s="62">
        <v>1.6301689899999999E-2</v>
      </c>
      <c r="F135" s="44" t="str">
        <f t="shared" ref="F135:F141" si="47">IF($B135="N/A","N/A",IF(E135&gt;10,"No",IF(E135&lt;-10,"No","Yes")))</f>
        <v>N/A</v>
      </c>
      <c r="G135" s="62">
        <v>2.09589328E-2</v>
      </c>
      <c r="H135" s="44" t="str">
        <f t="shared" ref="H135:H141" si="48">IF($B135="N/A","N/A",IF(G135&gt;10,"No",IF(G135&lt;-10,"No","Yes")))</f>
        <v>N/A</v>
      </c>
      <c r="I135" s="12">
        <v>-34.4</v>
      </c>
      <c r="J135" s="12">
        <v>28.57</v>
      </c>
      <c r="K135" s="5" t="s">
        <v>739</v>
      </c>
      <c r="L135" s="9" t="str">
        <f t="shared" si="44"/>
        <v>Yes</v>
      </c>
    </row>
    <row r="136" spans="1:12" ht="25.5" x14ac:dyDescent="0.2">
      <c r="A136" s="2" t="s">
        <v>500</v>
      </c>
      <c r="B136" s="35" t="s">
        <v>213</v>
      </c>
      <c r="C136" s="62">
        <v>8.3499347238000006</v>
      </c>
      <c r="D136" s="44" t="str">
        <f t="shared" si="46"/>
        <v>N/A</v>
      </c>
      <c r="E136" s="62">
        <v>15.367059719</v>
      </c>
      <c r="F136" s="44" t="str">
        <f t="shared" si="47"/>
        <v>N/A</v>
      </c>
      <c r="G136" s="62">
        <v>16.314063443999999</v>
      </c>
      <c r="H136" s="44" t="str">
        <f t="shared" si="48"/>
        <v>N/A</v>
      </c>
      <c r="I136" s="12">
        <v>84.04</v>
      </c>
      <c r="J136" s="12">
        <v>6.1630000000000003</v>
      </c>
      <c r="K136" s="5" t="s">
        <v>739</v>
      </c>
      <c r="L136" s="9" t="str">
        <f t="shared" si="44"/>
        <v>Yes</v>
      </c>
    </row>
    <row r="137" spans="1:12" ht="25.5" x14ac:dyDescent="0.2">
      <c r="A137" s="2" t="s">
        <v>501</v>
      </c>
      <c r="B137" s="35" t="s">
        <v>213</v>
      </c>
      <c r="C137" s="62">
        <v>34.358779763999998</v>
      </c>
      <c r="D137" s="44" t="str">
        <f t="shared" si="46"/>
        <v>N/A</v>
      </c>
      <c r="E137" s="62">
        <v>18.256081435999999</v>
      </c>
      <c r="F137" s="44" t="str">
        <f t="shared" si="47"/>
        <v>N/A</v>
      </c>
      <c r="G137" s="62">
        <v>17.123448113999999</v>
      </c>
      <c r="H137" s="44" t="str">
        <f t="shared" si="48"/>
        <v>N/A</v>
      </c>
      <c r="I137" s="12">
        <v>-46.9</v>
      </c>
      <c r="J137" s="12">
        <v>-6.2</v>
      </c>
      <c r="K137" s="5" t="s">
        <v>739</v>
      </c>
      <c r="L137" s="9" t="str">
        <f t="shared" si="44"/>
        <v>Yes</v>
      </c>
    </row>
    <row r="138" spans="1:12" ht="25.5" x14ac:dyDescent="0.2">
      <c r="A138" s="2" t="s">
        <v>502</v>
      </c>
      <c r="B138" s="35" t="s">
        <v>213</v>
      </c>
      <c r="C138" s="62">
        <v>19.422045743000002</v>
      </c>
      <c r="D138" s="44" t="str">
        <f t="shared" si="46"/>
        <v>N/A</v>
      </c>
      <c r="E138" s="62">
        <v>23.015571133000002</v>
      </c>
      <c r="F138" s="44" t="str">
        <f t="shared" si="47"/>
        <v>N/A</v>
      </c>
      <c r="G138" s="62">
        <v>22.190578342999999</v>
      </c>
      <c r="H138" s="44" t="str">
        <f t="shared" si="48"/>
        <v>N/A</v>
      </c>
      <c r="I138" s="12">
        <v>18.5</v>
      </c>
      <c r="J138" s="12">
        <v>-3.58</v>
      </c>
      <c r="K138" s="5" t="s">
        <v>739</v>
      </c>
      <c r="L138" s="9" t="str">
        <f t="shared" si="44"/>
        <v>Yes</v>
      </c>
    </row>
    <row r="139" spans="1:12" ht="25.5" x14ac:dyDescent="0.2">
      <c r="A139" s="2" t="s">
        <v>503</v>
      </c>
      <c r="B139" s="35" t="s">
        <v>213</v>
      </c>
      <c r="C139" s="62">
        <v>5.2695297853999996</v>
      </c>
      <c r="D139" s="44" t="str">
        <f t="shared" si="46"/>
        <v>N/A</v>
      </c>
      <c r="E139" s="62">
        <v>6.7652013258999997</v>
      </c>
      <c r="F139" s="44" t="str">
        <f t="shared" si="47"/>
        <v>N/A</v>
      </c>
      <c r="G139" s="62">
        <v>6.394940267</v>
      </c>
      <c r="H139" s="44" t="str">
        <f t="shared" si="48"/>
        <v>N/A</v>
      </c>
      <c r="I139" s="12">
        <v>28.38</v>
      </c>
      <c r="J139" s="12">
        <v>-5.47</v>
      </c>
      <c r="K139" s="5" t="s">
        <v>739</v>
      </c>
      <c r="L139" s="9" t="str">
        <f t="shared" si="44"/>
        <v>Yes</v>
      </c>
    </row>
    <row r="140" spans="1:12" ht="25.5" x14ac:dyDescent="0.2">
      <c r="A140" s="2" t="s">
        <v>504</v>
      </c>
      <c r="B140" s="35" t="s">
        <v>213</v>
      </c>
      <c r="C140" s="62">
        <v>9.2520565395999999</v>
      </c>
      <c r="D140" s="44" t="str">
        <f t="shared" si="46"/>
        <v>N/A</v>
      </c>
      <c r="E140" s="62">
        <v>7.9057158555000004</v>
      </c>
      <c r="F140" s="44" t="str">
        <f t="shared" si="47"/>
        <v>N/A</v>
      </c>
      <c r="G140" s="62">
        <v>7.7887092995999998</v>
      </c>
      <c r="H140" s="44" t="str">
        <f t="shared" si="48"/>
        <v>N/A</v>
      </c>
      <c r="I140" s="12">
        <v>-14.6</v>
      </c>
      <c r="J140" s="12">
        <v>-1.48</v>
      </c>
      <c r="K140" s="5" t="s">
        <v>739</v>
      </c>
      <c r="L140" s="9" t="str">
        <f t="shared" si="44"/>
        <v>Yes</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1748</v>
      </c>
      <c r="J141" s="12" t="s">
        <v>1748</v>
      </c>
      <c r="K141" s="5" t="s">
        <v>739</v>
      </c>
      <c r="L141" s="9" t="str">
        <f t="shared" si="44"/>
        <v>N/A</v>
      </c>
    </row>
    <row r="142" spans="1:12" ht="25.5" x14ac:dyDescent="0.2">
      <c r="A142" s="2" t="s">
        <v>506</v>
      </c>
      <c r="B142" s="35" t="s">
        <v>213</v>
      </c>
      <c r="C142" s="62">
        <v>168.99854088000001</v>
      </c>
      <c r="D142" s="9" t="str">
        <f t="shared" ref="D142" si="49">IF($B142="N/A","N/A",IF(C142&lt;0,"No","Yes"))</f>
        <v>N/A</v>
      </c>
      <c r="E142" s="62">
        <v>126.77280878000001</v>
      </c>
      <c r="F142" s="9" t="str">
        <f t="shared" ref="F142" si="50">IF($B142="N/A","N/A",IF(E142&lt;0,"No","Yes"))</f>
        <v>N/A</v>
      </c>
      <c r="G142" s="62">
        <v>125.6179803</v>
      </c>
      <c r="H142" s="9" t="str">
        <f t="shared" ref="H142" si="51">IF($B142="N/A","N/A",IF(G142&lt;0,"No","Yes"))</f>
        <v>N/A</v>
      </c>
      <c r="I142" s="12">
        <v>-25</v>
      </c>
      <c r="J142" s="12">
        <v>-0.91100000000000003</v>
      </c>
      <c r="K142" s="5" t="s">
        <v>739</v>
      </c>
      <c r="L142" s="9" t="str">
        <f t="shared" si="44"/>
        <v>Yes</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1748</v>
      </c>
      <c r="J143" s="12" t="s">
        <v>1748</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1748</v>
      </c>
      <c r="J144" s="12" t="s">
        <v>1748</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1748</v>
      </c>
      <c r="J145" s="12" t="s">
        <v>1748</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1748</v>
      </c>
      <c r="J146" s="12" t="s">
        <v>1748</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1748</v>
      </c>
      <c r="J147" s="12" t="s">
        <v>1748</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1748</v>
      </c>
      <c r="J148" s="12" t="s">
        <v>1748</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1748</v>
      </c>
      <c r="J149" s="12" t="s">
        <v>1748</v>
      </c>
      <c r="K149" s="5" t="s">
        <v>739</v>
      </c>
      <c r="L149" s="9" t="str">
        <f t="shared" si="55"/>
        <v>N/A</v>
      </c>
    </row>
    <row r="150" spans="1:12" x14ac:dyDescent="0.2">
      <c r="A150" s="4" t="s">
        <v>738</v>
      </c>
      <c r="B150" s="48" t="s">
        <v>213</v>
      </c>
      <c r="C150" s="1">
        <v>1105939</v>
      </c>
      <c r="D150" s="11" t="str">
        <f t="shared" ref="D150:D172" si="56">IF($B150="N/A","N/A",IF(C150&gt;10,"No",IF(C150&lt;-10,"No","Yes")))</f>
        <v>N/A</v>
      </c>
      <c r="E150" s="1">
        <v>1389893</v>
      </c>
      <c r="F150" s="11" t="str">
        <f t="shared" ref="F150:F172" si="57">IF($B150="N/A","N/A",IF(E150&gt;10,"No",IF(E150&lt;-10,"No","Yes")))</f>
        <v>N/A</v>
      </c>
      <c r="G150" s="1">
        <v>1410842</v>
      </c>
      <c r="H150" s="11" t="str">
        <f t="shared" ref="H150:H172" si="58">IF($B150="N/A","N/A",IF(G150&gt;10,"No",IF(G150&lt;-10,"No","Yes")))</f>
        <v>N/A</v>
      </c>
      <c r="I150" s="12">
        <v>25.68</v>
      </c>
      <c r="J150" s="12">
        <v>1.5069999999999999</v>
      </c>
      <c r="K150" s="48" t="s">
        <v>739</v>
      </c>
      <c r="L150" s="9" t="str">
        <f t="shared" ref="L150:L172" si="59">IF(J150="Div by 0", "N/A", IF(K150="N/A","N/A", IF(J150&gt;VALUE(MID(K150,1,2)), "No", IF(J150&lt;-1*VALUE(MID(K150,1,2)), "No", "Yes"))))</f>
        <v>Yes</v>
      </c>
    </row>
    <row r="151" spans="1:12" x14ac:dyDescent="0.2">
      <c r="A151" s="4" t="s">
        <v>534</v>
      </c>
      <c r="B151" s="48" t="s">
        <v>213</v>
      </c>
      <c r="C151" s="1">
        <v>34903</v>
      </c>
      <c r="D151" s="11" t="str">
        <f t="shared" si="56"/>
        <v>N/A</v>
      </c>
      <c r="E151" s="1">
        <v>42359</v>
      </c>
      <c r="F151" s="11" t="str">
        <f t="shared" si="57"/>
        <v>N/A</v>
      </c>
      <c r="G151" s="1">
        <v>45244</v>
      </c>
      <c r="H151" s="11" t="str">
        <f t="shared" si="58"/>
        <v>N/A</v>
      </c>
      <c r="I151" s="12">
        <v>21.36</v>
      </c>
      <c r="J151" s="12">
        <v>6.8109999999999999</v>
      </c>
      <c r="K151" s="48" t="s">
        <v>739</v>
      </c>
      <c r="L151" s="9" t="str">
        <f t="shared" si="59"/>
        <v>Yes</v>
      </c>
    </row>
    <row r="152" spans="1:12" x14ac:dyDescent="0.2">
      <c r="A152" s="4" t="s">
        <v>535</v>
      </c>
      <c r="B152" s="48" t="s">
        <v>213</v>
      </c>
      <c r="C152" s="1">
        <v>94919</v>
      </c>
      <c r="D152" s="11" t="str">
        <f t="shared" si="56"/>
        <v>N/A</v>
      </c>
      <c r="E152" s="1">
        <v>118747</v>
      </c>
      <c r="F152" s="11" t="str">
        <f t="shared" si="57"/>
        <v>N/A</v>
      </c>
      <c r="G152" s="1">
        <v>128487</v>
      </c>
      <c r="H152" s="11" t="str">
        <f t="shared" si="58"/>
        <v>N/A</v>
      </c>
      <c r="I152" s="12">
        <v>25.1</v>
      </c>
      <c r="J152" s="12">
        <v>8.202</v>
      </c>
      <c r="K152" s="48" t="s">
        <v>739</v>
      </c>
      <c r="L152" s="9" t="str">
        <f t="shared" si="59"/>
        <v>Yes</v>
      </c>
    </row>
    <row r="153" spans="1:12" x14ac:dyDescent="0.2">
      <c r="A153" s="4" t="s">
        <v>536</v>
      </c>
      <c r="B153" s="48" t="s">
        <v>213</v>
      </c>
      <c r="C153" s="1">
        <v>552209</v>
      </c>
      <c r="D153" s="11" t="str">
        <f t="shared" si="56"/>
        <v>N/A</v>
      </c>
      <c r="E153" s="1">
        <v>690358</v>
      </c>
      <c r="F153" s="11" t="str">
        <f t="shared" si="57"/>
        <v>N/A</v>
      </c>
      <c r="G153" s="1">
        <v>736776</v>
      </c>
      <c r="H153" s="11" t="str">
        <f t="shared" si="58"/>
        <v>N/A</v>
      </c>
      <c r="I153" s="12">
        <v>25.02</v>
      </c>
      <c r="J153" s="12">
        <v>6.7240000000000002</v>
      </c>
      <c r="K153" s="48" t="s">
        <v>739</v>
      </c>
      <c r="L153" s="9" t="str">
        <f t="shared" si="59"/>
        <v>Yes</v>
      </c>
    </row>
    <row r="154" spans="1:12" x14ac:dyDescent="0.2">
      <c r="A154" s="4" t="s">
        <v>537</v>
      </c>
      <c r="B154" s="48" t="s">
        <v>213</v>
      </c>
      <c r="C154" s="1">
        <v>423908</v>
      </c>
      <c r="D154" s="11" t="str">
        <f t="shared" si="56"/>
        <v>N/A</v>
      </c>
      <c r="E154" s="1">
        <v>538429</v>
      </c>
      <c r="F154" s="11" t="str">
        <f t="shared" si="57"/>
        <v>N/A</v>
      </c>
      <c r="G154" s="1">
        <v>500335</v>
      </c>
      <c r="H154" s="11" t="str">
        <f t="shared" si="58"/>
        <v>N/A</v>
      </c>
      <c r="I154" s="12">
        <v>27.02</v>
      </c>
      <c r="J154" s="12">
        <v>-7.08</v>
      </c>
      <c r="K154" s="48" t="s">
        <v>739</v>
      </c>
      <c r="L154" s="9" t="str">
        <f t="shared" si="59"/>
        <v>Yes</v>
      </c>
    </row>
    <row r="155" spans="1:12" x14ac:dyDescent="0.2">
      <c r="A155" s="2" t="s">
        <v>538</v>
      </c>
      <c r="B155" s="5" t="s">
        <v>213</v>
      </c>
      <c r="C155" s="62">
        <v>82.644331041000001</v>
      </c>
      <c r="D155" s="9" t="str">
        <f t="shared" ref="D155:D159" si="60">IF($B155="N/A","N/A",IF(C155&lt;0,"No","Yes"))</f>
        <v>N/A</v>
      </c>
      <c r="E155" s="62">
        <v>88.787850332000005</v>
      </c>
      <c r="F155" s="9" t="str">
        <f t="shared" ref="F155:F159" si="61">IF($B155="N/A","N/A",IF(E155&lt;0,"No","Yes"))</f>
        <v>N/A</v>
      </c>
      <c r="G155" s="62">
        <v>89.399832459999999</v>
      </c>
      <c r="H155" s="9" t="str">
        <f t="shared" ref="H155:H159" si="62">IF($B155="N/A","N/A",IF(G155&lt;0,"No","Yes"))</f>
        <v>N/A</v>
      </c>
      <c r="I155" s="12">
        <v>7.4340000000000002</v>
      </c>
      <c r="J155" s="12">
        <v>0.68930000000000002</v>
      </c>
      <c r="K155" s="48" t="s">
        <v>739</v>
      </c>
      <c r="L155" s="9" t="str">
        <f>IF(J155="Div by 0", "N/A", IF(OR(J155="N/A",K155="N/A"),"N/A", IF(J155&gt;VALUE(MID(K155,1,2)), "No", IF(J155&lt;-1*VALUE(MID(K155,1,2)), "No", "Yes"))))</f>
        <v>Yes</v>
      </c>
    </row>
    <row r="156" spans="1:12" ht="25.5" x14ac:dyDescent="0.2">
      <c r="A156" s="2" t="s">
        <v>539</v>
      </c>
      <c r="B156" s="5" t="s">
        <v>213</v>
      </c>
      <c r="C156" s="62">
        <v>60.282561010999999</v>
      </c>
      <c r="D156" s="9" t="str">
        <f t="shared" si="60"/>
        <v>N/A</v>
      </c>
      <c r="E156" s="62">
        <v>65.034621466999994</v>
      </c>
      <c r="F156" s="9" t="str">
        <f t="shared" si="61"/>
        <v>N/A</v>
      </c>
      <c r="G156" s="62">
        <v>65.995682361999997</v>
      </c>
      <c r="H156" s="9" t="str">
        <f t="shared" si="62"/>
        <v>N/A</v>
      </c>
      <c r="I156" s="12">
        <v>7.883</v>
      </c>
      <c r="J156" s="12">
        <v>1.478</v>
      </c>
      <c r="K156" s="5" t="s">
        <v>739</v>
      </c>
      <c r="L156" s="9" t="str">
        <f t="shared" ref="L156:L159" si="63">IF(J156="Div by 0", "N/A", IF(OR(J156="N/A",K156="N/A"),"N/A", IF(J156&gt;VALUE(MID(K156,1,2)), "No", IF(J156&lt;-1*VALUE(MID(K156,1,2)), "No", "Yes"))))</f>
        <v>Yes</v>
      </c>
    </row>
    <row r="157" spans="1:12" ht="25.5" x14ac:dyDescent="0.2">
      <c r="A157" s="2" t="s">
        <v>540</v>
      </c>
      <c r="B157" s="5" t="s">
        <v>213</v>
      </c>
      <c r="C157" s="62">
        <v>68.257586653000004</v>
      </c>
      <c r="D157" s="9" t="str">
        <f t="shared" si="60"/>
        <v>N/A</v>
      </c>
      <c r="E157" s="62">
        <v>72.922948434000006</v>
      </c>
      <c r="F157" s="9" t="str">
        <f t="shared" si="61"/>
        <v>N/A</v>
      </c>
      <c r="G157" s="62">
        <v>73.995346748000003</v>
      </c>
      <c r="H157" s="9" t="str">
        <f t="shared" si="62"/>
        <v>N/A</v>
      </c>
      <c r="I157" s="12">
        <v>6.835</v>
      </c>
      <c r="J157" s="12">
        <v>1.4710000000000001</v>
      </c>
      <c r="K157" s="5" t="s">
        <v>739</v>
      </c>
      <c r="L157" s="9" t="str">
        <f t="shared" si="63"/>
        <v>Yes</v>
      </c>
    </row>
    <row r="158" spans="1:12" ht="25.5" x14ac:dyDescent="0.2">
      <c r="A158" s="2" t="s">
        <v>541</v>
      </c>
      <c r="B158" s="5" t="s">
        <v>213</v>
      </c>
      <c r="C158" s="62">
        <v>87.710556703999998</v>
      </c>
      <c r="D158" s="9" t="str">
        <f t="shared" si="60"/>
        <v>N/A</v>
      </c>
      <c r="E158" s="62">
        <v>92.949592244000002</v>
      </c>
      <c r="F158" s="9" t="str">
        <f t="shared" si="61"/>
        <v>N/A</v>
      </c>
      <c r="G158" s="62">
        <v>93.398271417000004</v>
      </c>
      <c r="H158" s="9" t="str">
        <f t="shared" si="62"/>
        <v>N/A</v>
      </c>
      <c r="I158" s="12">
        <v>5.9729999999999999</v>
      </c>
      <c r="J158" s="12">
        <v>0.48270000000000002</v>
      </c>
      <c r="K158" s="5" t="s">
        <v>739</v>
      </c>
      <c r="L158" s="9" t="str">
        <f t="shared" si="63"/>
        <v>Yes</v>
      </c>
    </row>
    <row r="159" spans="1:12" ht="25.5" x14ac:dyDescent="0.2">
      <c r="A159" s="2" t="s">
        <v>542</v>
      </c>
      <c r="B159" s="5" t="s">
        <v>213</v>
      </c>
      <c r="C159" s="62">
        <v>82.851005861000004</v>
      </c>
      <c r="D159" s="9" t="str">
        <f t="shared" si="60"/>
        <v>N/A</v>
      </c>
      <c r="E159" s="62">
        <v>90.535786950000002</v>
      </c>
      <c r="F159" s="9" t="str">
        <f t="shared" si="61"/>
        <v>N/A</v>
      </c>
      <c r="G159" s="62">
        <v>91.456548839999996</v>
      </c>
      <c r="H159" s="9" t="str">
        <f t="shared" si="62"/>
        <v>N/A</v>
      </c>
      <c r="I159" s="12">
        <v>9.2750000000000004</v>
      </c>
      <c r="J159" s="12">
        <v>1.0169999999999999</v>
      </c>
      <c r="K159" s="5" t="s">
        <v>739</v>
      </c>
      <c r="L159" s="9" t="str">
        <f t="shared" si="63"/>
        <v>Yes</v>
      </c>
    </row>
    <row r="160" spans="1:12" ht="25.5" x14ac:dyDescent="0.2">
      <c r="A160" s="4" t="s">
        <v>543</v>
      </c>
      <c r="B160" s="48" t="s">
        <v>213</v>
      </c>
      <c r="C160" s="1">
        <v>937136.67</v>
      </c>
      <c r="D160" s="11" t="str">
        <f t="shared" si="56"/>
        <v>N/A</v>
      </c>
      <c r="E160" s="1">
        <v>921963.81</v>
      </c>
      <c r="F160" s="11" t="str">
        <f t="shared" si="57"/>
        <v>N/A</v>
      </c>
      <c r="G160" s="1">
        <v>1098776.44</v>
      </c>
      <c r="H160" s="11" t="str">
        <f t="shared" si="58"/>
        <v>N/A</v>
      </c>
      <c r="I160" s="12">
        <v>-1.62</v>
      </c>
      <c r="J160" s="12">
        <v>19.18</v>
      </c>
      <c r="K160" s="48" t="s">
        <v>739</v>
      </c>
      <c r="L160" s="9" t="str">
        <f t="shared" si="59"/>
        <v>Yes</v>
      </c>
    </row>
    <row r="161" spans="1:12" x14ac:dyDescent="0.2">
      <c r="A161" s="4" t="s">
        <v>544</v>
      </c>
      <c r="B161" s="48" t="s">
        <v>213</v>
      </c>
      <c r="C161" s="14">
        <v>4465674410</v>
      </c>
      <c r="D161" s="11" t="str">
        <f t="shared" si="56"/>
        <v>N/A</v>
      </c>
      <c r="E161" s="14">
        <v>5187369844</v>
      </c>
      <c r="F161" s="11" t="str">
        <f t="shared" si="57"/>
        <v>N/A</v>
      </c>
      <c r="G161" s="14">
        <v>4614717190</v>
      </c>
      <c r="H161" s="11" t="str">
        <f t="shared" si="58"/>
        <v>N/A</v>
      </c>
      <c r="I161" s="12">
        <v>16.16</v>
      </c>
      <c r="J161" s="12">
        <v>-11</v>
      </c>
      <c r="K161" s="48" t="s">
        <v>739</v>
      </c>
      <c r="L161" s="9" t="str">
        <f t="shared" si="59"/>
        <v>Yes</v>
      </c>
    </row>
    <row r="162" spans="1:12" x14ac:dyDescent="0.2">
      <c r="A162" s="4" t="s">
        <v>1290</v>
      </c>
      <c r="B162" s="48" t="s">
        <v>213</v>
      </c>
      <c r="C162" s="14">
        <v>4037.9030037000002</v>
      </c>
      <c r="D162" s="11" t="str">
        <f t="shared" si="56"/>
        <v>N/A</v>
      </c>
      <c r="E162" s="14">
        <v>3732.2080504999999</v>
      </c>
      <c r="F162" s="11" t="str">
        <f t="shared" si="57"/>
        <v>N/A</v>
      </c>
      <c r="G162" s="14">
        <v>3270.8958126000002</v>
      </c>
      <c r="H162" s="11" t="str">
        <f t="shared" si="58"/>
        <v>N/A</v>
      </c>
      <c r="I162" s="12">
        <v>-7.57</v>
      </c>
      <c r="J162" s="12">
        <v>-12.4</v>
      </c>
      <c r="K162" s="48" t="s">
        <v>739</v>
      </c>
      <c r="L162" s="9" t="str">
        <f t="shared" si="59"/>
        <v>Yes</v>
      </c>
    </row>
    <row r="163" spans="1:12" ht="25.5" x14ac:dyDescent="0.2">
      <c r="A163" s="4" t="s">
        <v>1291</v>
      </c>
      <c r="B163" s="48" t="s">
        <v>213</v>
      </c>
      <c r="C163" s="14">
        <v>4545.0843193999999</v>
      </c>
      <c r="D163" s="11" t="str">
        <f t="shared" si="56"/>
        <v>N/A</v>
      </c>
      <c r="E163" s="14">
        <v>4147.7313204000002</v>
      </c>
      <c r="F163" s="11" t="str">
        <f t="shared" si="57"/>
        <v>N/A</v>
      </c>
      <c r="G163" s="14">
        <v>3962.1421183000002</v>
      </c>
      <c r="H163" s="11" t="str">
        <f t="shared" si="58"/>
        <v>N/A</v>
      </c>
      <c r="I163" s="12">
        <v>-8.74</v>
      </c>
      <c r="J163" s="12">
        <v>-4.47</v>
      </c>
      <c r="K163" s="48" t="s">
        <v>739</v>
      </c>
      <c r="L163" s="9" t="str">
        <f t="shared" si="59"/>
        <v>Yes</v>
      </c>
    </row>
    <row r="164" spans="1:12" ht="25.5" x14ac:dyDescent="0.2">
      <c r="A164" s="4" t="s">
        <v>1292</v>
      </c>
      <c r="B164" s="48" t="s">
        <v>213</v>
      </c>
      <c r="C164" s="14">
        <v>8446.6131437999993</v>
      </c>
      <c r="D164" s="11" t="str">
        <f t="shared" si="56"/>
        <v>N/A</v>
      </c>
      <c r="E164" s="14">
        <v>7901.3385011999999</v>
      </c>
      <c r="F164" s="11" t="str">
        <f t="shared" si="57"/>
        <v>N/A</v>
      </c>
      <c r="G164" s="14">
        <v>7091.3596784000001</v>
      </c>
      <c r="H164" s="11" t="str">
        <f t="shared" si="58"/>
        <v>N/A</v>
      </c>
      <c r="I164" s="12">
        <v>-6.46</v>
      </c>
      <c r="J164" s="12">
        <v>-10.3</v>
      </c>
      <c r="K164" s="48" t="s">
        <v>739</v>
      </c>
      <c r="L164" s="9" t="str">
        <f t="shared" si="59"/>
        <v>Yes</v>
      </c>
    </row>
    <row r="165" spans="1:12" ht="25.5" x14ac:dyDescent="0.2">
      <c r="A165" s="4" t="s">
        <v>1293</v>
      </c>
      <c r="B165" s="48" t="s">
        <v>213</v>
      </c>
      <c r="C165" s="14">
        <v>2329.5502083000001</v>
      </c>
      <c r="D165" s="11" t="str">
        <f t="shared" si="56"/>
        <v>N/A</v>
      </c>
      <c r="E165" s="14">
        <v>2203.8218778999999</v>
      </c>
      <c r="F165" s="11" t="str">
        <f t="shared" si="57"/>
        <v>N/A</v>
      </c>
      <c r="G165" s="14">
        <v>2090.1185448000001</v>
      </c>
      <c r="H165" s="11" t="str">
        <f t="shared" si="58"/>
        <v>N/A</v>
      </c>
      <c r="I165" s="12">
        <v>-5.4</v>
      </c>
      <c r="J165" s="12">
        <v>-5.16</v>
      </c>
      <c r="K165" s="48" t="s">
        <v>739</v>
      </c>
      <c r="L165" s="9" t="str">
        <f t="shared" si="59"/>
        <v>Yes</v>
      </c>
    </row>
    <row r="166" spans="1:12" ht="25.5" x14ac:dyDescent="0.2">
      <c r="A166" s="4" t="s">
        <v>1294</v>
      </c>
      <c r="B166" s="48" t="s">
        <v>213</v>
      </c>
      <c r="C166" s="14">
        <v>5234.3779027999999</v>
      </c>
      <c r="D166" s="11" t="str">
        <f t="shared" si="56"/>
        <v>N/A</v>
      </c>
      <c r="E166" s="14">
        <v>4739.6960155999996</v>
      </c>
      <c r="F166" s="11" t="str">
        <f t="shared" si="57"/>
        <v>N/A</v>
      </c>
      <c r="G166" s="14">
        <v>3966.0573816000001</v>
      </c>
      <c r="H166" s="11" t="str">
        <f t="shared" si="58"/>
        <v>N/A</v>
      </c>
      <c r="I166" s="12">
        <v>-9.4499999999999993</v>
      </c>
      <c r="J166" s="12">
        <v>-16.3</v>
      </c>
      <c r="K166" s="48" t="s">
        <v>739</v>
      </c>
      <c r="L166" s="9" t="str">
        <f t="shared" si="59"/>
        <v>Yes</v>
      </c>
    </row>
    <row r="167" spans="1:12" x14ac:dyDescent="0.2">
      <c r="A167" s="46" t="s">
        <v>545</v>
      </c>
      <c r="B167" s="35" t="s">
        <v>213</v>
      </c>
      <c r="C167" s="47">
        <v>89054494</v>
      </c>
      <c r="D167" s="44" t="str">
        <f t="shared" si="56"/>
        <v>N/A</v>
      </c>
      <c r="E167" s="47">
        <v>104075842</v>
      </c>
      <c r="F167" s="44" t="str">
        <f t="shared" si="57"/>
        <v>N/A</v>
      </c>
      <c r="G167" s="47">
        <v>129488733</v>
      </c>
      <c r="H167" s="44" t="str">
        <f t="shared" si="58"/>
        <v>N/A</v>
      </c>
      <c r="I167" s="12">
        <v>16.87</v>
      </c>
      <c r="J167" s="12">
        <v>24.42</v>
      </c>
      <c r="K167" s="45" t="s">
        <v>739</v>
      </c>
      <c r="L167" s="9" t="str">
        <f t="shared" si="59"/>
        <v>Yes</v>
      </c>
    </row>
    <row r="168" spans="1:12" x14ac:dyDescent="0.2">
      <c r="A168" s="46" t="s">
        <v>1295</v>
      </c>
      <c r="B168" s="35" t="s">
        <v>213</v>
      </c>
      <c r="C168" s="47">
        <v>80.523875187000002</v>
      </c>
      <c r="D168" s="44" t="str">
        <f t="shared" si="56"/>
        <v>N/A</v>
      </c>
      <c r="E168" s="47">
        <v>74.880470654999996</v>
      </c>
      <c r="F168" s="44" t="str">
        <f t="shared" si="57"/>
        <v>N/A</v>
      </c>
      <c r="G168" s="47">
        <v>91.781172519999998</v>
      </c>
      <c r="H168" s="44" t="str">
        <f t="shared" si="58"/>
        <v>N/A</v>
      </c>
      <c r="I168" s="12">
        <v>-7.01</v>
      </c>
      <c r="J168" s="12">
        <v>22.57</v>
      </c>
      <c r="K168" s="45" t="s">
        <v>739</v>
      </c>
      <c r="L168" s="9" t="str">
        <f t="shared" si="59"/>
        <v>Yes</v>
      </c>
    </row>
    <row r="169" spans="1:12" ht="25.5" x14ac:dyDescent="0.2">
      <c r="A169" s="46" t="s">
        <v>1296</v>
      </c>
      <c r="B169" s="48" t="s">
        <v>213</v>
      </c>
      <c r="C169" s="14">
        <v>44.069908030999997</v>
      </c>
      <c r="D169" s="11" t="str">
        <f t="shared" si="56"/>
        <v>N/A</v>
      </c>
      <c r="E169" s="14">
        <v>37.549753299000002</v>
      </c>
      <c r="F169" s="11" t="str">
        <f t="shared" si="57"/>
        <v>N/A</v>
      </c>
      <c r="G169" s="14">
        <v>49.368623464000002</v>
      </c>
      <c r="H169" s="11" t="str">
        <f t="shared" si="58"/>
        <v>N/A</v>
      </c>
      <c r="I169" s="12">
        <v>-14.8</v>
      </c>
      <c r="J169" s="12">
        <v>31.48</v>
      </c>
      <c r="K169" s="48" t="s">
        <v>739</v>
      </c>
      <c r="L169" s="9" t="str">
        <f t="shared" si="59"/>
        <v>No</v>
      </c>
    </row>
    <row r="170" spans="1:12" ht="25.5" x14ac:dyDescent="0.2">
      <c r="A170" s="46" t="s">
        <v>1297</v>
      </c>
      <c r="B170" s="48" t="s">
        <v>213</v>
      </c>
      <c r="C170" s="14">
        <v>182.61691547999999</v>
      </c>
      <c r="D170" s="11" t="str">
        <f t="shared" si="56"/>
        <v>N/A</v>
      </c>
      <c r="E170" s="14">
        <v>139.49559146999999</v>
      </c>
      <c r="F170" s="11" t="str">
        <f t="shared" si="57"/>
        <v>N/A</v>
      </c>
      <c r="G170" s="14">
        <v>178.75002918999999</v>
      </c>
      <c r="H170" s="11" t="str">
        <f t="shared" si="58"/>
        <v>N/A</v>
      </c>
      <c r="I170" s="12">
        <v>-23.6</v>
      </c>
      <c r="J170" s="12">
        <v>28.14</v>
      </c>
      <c r="K170" s="48" t="s">
        <v>739</v>
      </c>
      <c r="L170" s="9" t="str">
        <f t="shared" si="59"/>
        <v>Yes</v>
      </c>
    </row>
    <row r="171" spans="1:12" ht="25.5" x14ac:dyDescent="0.2">
      <c r="A171" s="46" t="s">
        <v>1298</v>
      </c>
      <c r="B171" s="48" t="s">
        <v>213</v>
      </c>
      <c r="C171" s="14">
        <v>72.382422235000007</v>
      </c>
      <c r="D171" s="11" t="str">
        <f t="shared" si="56"/>
        <v>N/A</v>
      </c>
      <c r="E171" s="14">
        <v>65.926057205000006</v>
      </c>
      <c r="F171" s="11" t="str">
        <f t="shared" si="57"/>
        <v>N/A</v>
      </c>
      <c r="G171" s="14">
        <v>69.749438092000005</v>
      </c>
      <c r="H171" s="11" t="str">
        <f t="shared" si="58"/>
        <v>N/A</v>
      </c>
      <c r="I171" s="12">
        <v>-8.92</v>
      </c>
      <c r="J171" s="12">
        <v>5.7990000000000004</v>
      </c>
      <c r="K171" s="48" t="s">
        <v>739</v>
      </c>
      <c r="L171" s="9" t="str">
        <f t="shared" si="59"/>
        <v>Yes</v>
      </c>
    </row>
    <row r="172" spans="1:12" ht="25.5" x14ac:dyDescent="0.2">
      <c r="A172" s="46" t="s">
        <v>1299</v>
      </c>
      <c r="B172" s="48" t="s">
        <v>213</v>
      </c>
      <c r="C172" s="14">
        <v>71.270846504000005</v>
      </c>
      <c r="D172" s="11" t="str">
        <f t="shared" si="56"/>
        <v>N/A</v>
      </c>
      <c r="E172" s="14">
        <v>75.047978470999993</v>
      </c>
      <c r="F172" s="11" t="str">
        <f t="shared" si="57"/>
        <v>N/A</v>
      </c>
      <c r="G172" s="14">
        <v>105.7258277</v>
      </c>
      <c r="H172" s="11" t="str">
        <f t="shared" si="58"/>
        <v>N/A</v>
      </c>
      <c r="I172" s="12">
        <v>5.3</v>
      </c>
      <c r="J172" s="12">
        <v>40.880000000000003</v>
      </c>
      <c r="K172" s="48" t="s">
        <v>739</v>
      </c>
      <c r="L172" s="9" t="str">
        <f t="shared" si="59"/>
        <v>No</v>
      </c>
    </row>
    <row r="173" spans="1:12" ht="25.5" x14ac:dyDescent="0.2">
      <c r="A173" s="2" t="s">
        <v>546</v>
      </c>
      <c r="B173" s="139" t="s">
        <v>213</v>
      </c>
      <c r="C173" s="140">
        <v>5970427</v>
      </c>
      <c r="D173" s="141" t="str">
        <f>IF($B173="N/A","N/A",IF(C173&gt;10,"No",IF(C173&lt;-10,"No","Yes")))</f>
        <v>N/A</v>
      </c>
      <c r="E173" s="140">
        <v>7345027</v>
      </c>
      <c r="F173" s="141" t="str">
        <f>IF($B173="N/A","N/A",IF(E173&gt;10,"No",IF(E173&lt;-10,"No","Yes")))</f>
        <v>N/A</v>
      </c>
      <c r="G173" s="140">
        <v>8707260</v>
      </c>
      <c r="H173" s="141" t="str">
        <f>IF($B173="N/A","N/A",IF(G173&gt;10,"No",IF(G173&lt;-10,"No","Yes")))</f>
        <v>N/A</v>
      </c>
      <c r="I173" s="136">
        <v>23.02</v>
      </c>
      <c r="J173" s="136">
        <v>18.55</v>
      </c>
      <c r="K173" s="137" t="s">
        <v>739</v>
      </c>
      <c r="L173" s="138" t="str">
        <f>IF(J173="Div by 0", "N/A", IF(K173="N/A","N/A", IF(J173&gt;VALUE(MID(K173,1,2)), "No", IF(J173&lt;-1*VALUE(MID(K173,1,2)), "No", "Yes"))))</f>
        <v>Yes</v>
      </c>
    </row>
    <row r="174" spans="1:12" ht="25.5" x14ac:dyDescent="0.2">
      <c r="A174" s="2" t="s">
        <v>1300</v>
      </c>
      <c r="B174" s="48" t="s">
        <v>213</v>
      </c>
      <c r="C174" s="14">
        <v>626415</v>
      </c>
      <c r="D174" s="11" t="str">
        <f t="shared" ref="D174:D181" si="64">IF($B174="N/A","N/A",IF(C174&gt;10,"No",IF(C174&lt;-10,"No","Yes")))</f>
        <v>N/A</v>
      </c>
      <c r="E174" s="14">
        <v>549058</v>
      </c>
      <c r="F174" s="11" t="str">
        <f t="shared" ref="F174:F181" si="65">IF($B174="N/A","N/A",IF(E174&gt;10,"No",IF(E174&lt;-10,"No","Yes")))</f>
        <v>N/A</v>
      </c>
      <c r="G174" s="14">
        <v>536649</v>
      </c>
      <c r="H174" s="11" t="str">
        <f t="shared" ref="H174:H181" si="66">IF($B174="N/A","N/A",IF(G174&gt;10,"No",IF(G174&lt;-10,"No","Yes")))</f>
        <v>N/A</v>
      </c>
      <c r="I174" s="12">
        <v>-12.3</v>
      </c>
      <c r="J174" s="12">
        <v>-2.2599999999999998</v>
      </c>
      <c r="K174" s="48" t="s">
        <v>739</v>
      </c>
      <c r="L174" s="9" t="str">
        <f t="shared" ref="L174:L181" si="67">IF(J174="Div by 0", "N/A", IF(K174="N/A","N/A", IF(J174&gt;VALUE(MID(K174,1,2)), "No", IF(J174&lt;-1*VALUE(MID(K174,1,2)), "No", "Yes"))))</f>
        <v>Yes</v>
      </c>
    </row>
    <row r="175" spans="1:12" ht="25.5" x14ac:dyDescent="0.2">
      <c r="A175" s="2" t="s">
        <v>547</v>
      </c>
      <c r="B175" s="48" t="s">
        <v>213</v>
      </c>
      <c r="C175" s="14">
        <v>162910</v>
      </c>
      <c r="D175" s="11" t="str">
        <f t="shared" si="64"/>
        <v>N/A</v>
      </c>
      <c r="E175" s="14">
        <v>166575</v>
      </c>
      <c r="F175" s="11" t="str">
        <f t="shared" si="65"/>
        <v>N/A</v>
      </c>
      <c r="G175" s="14">
        <v>555882</v>
      </c>
      <c r="H175" s="11" t="str">
        <f t="shared" si="66"/>
        <v>N/A</v>
      </c>
      <c r="I175" s="12">
        <v>2.25</v>
      </c>
      <c r="J175" s="12">
        <v>233.7</v>
      </c>
      <c r="K175" s="48" t="s">
        <v>739</v>
      </c>
      <c r="L175" s="9" t="str">
        <f t="shared" si="67"/>
        <v>No</v>
      </c>
    </row>
    <row r="176" spans="1:12" ht="25.5" x14ac:dyDescent="0.2">
      <c r="A176" s="2" t="s">
        <v>512</v>
      </c>
      <c r="B176" s="48" t="s">
        <v>213</v>
      </c>
      <c r="C176" s="14">
        <v>82294742</v>
      </c>
      <c r="D176" s="11" t="str">
        <f t="shared" si="64"/>
        <v>N/A</v>
      </c>
      <c r="E176" s="14">
        <v>96015182</v>
      </c>
      <c r="F176" s="11" t="str">
        <f t="shared" si="65"/>
        <v>N/A</v>
      </c>
      <c r="G176" s="14">
        <v>119688942</v>
      </c>
      <c r="H176" s="11" t="str">
        <f t="shared" si="66"/>
        <v>N/A</v>
      </c>
      <c r="I176" s="12">
        <v>16.670000000000002</v>
      </c>
      <c r="J176" s="12">
        <v>24.66</v>
      </c>
      <c r="K176" s="48" t="s">
        <v>739</v>
      </c>
      <c r="L176" s="9" t="str">
        <f t="shared" si="67"/>
        <v>Yes</v>
      </c>
    </row>
    <row r="177" spans="1:12" ht="25.5" x14ac:dyDescent="0.2">
      <c r="A177" s="2" t="s">
        <v>513</v>
      </c>
      <c r="B177" s="48" t="s">
        <v>213</v>
      </c>
      <c r="C177" s="14">
        <v>5.3985138420999998</v>
      </c>
      <c r="D177" s="11" t="str">
        <f t="shared" si="64"/>
        <v>N/A</v>
      </c>
      <c r="E177" s="14">
        <v>5.2845988864000004</v>
      </c>
      <c r="F177" s="11" t="str">
        <f t="shared" si="65"/>
        <v>N/A</v>
      </c>
      <c r="G177" s="14">
        <v>6.1716762046999998</v>
      </c>
      <c r="H177" s="11" t="str">
        <f t="shared" si="66"/>
        <v>N/A</v>
      </c>
      <c r="I177" s="12">
        <v>-2.11</v>
      </c>
      <c r="J177" s="12">
        <v>16.79</v>
      </c>
      <c r="K177" s="48" t="s">
        <v>739</v>
      </c>
      <c r="L177" s="9" t="str">
        <f t="shared" si="67"/>
        <v>Yes</v>
      </c>
    </row>
    <row r="178" spans="1:12" ht="25.5" x14ac:dyDescent="0.2">
      <c r="A178" s="2" t="s">
        <v>1301</v>
      </c>
      <c r="B178" s="35" t="s">
        <v>213</v>
      </c>
      <c r="C178" s="47">
        <v>0.56641008230000001</v>
      </c>
      <c r="D178" s="44" t="str">
        <f t="shared" si="64"/>
        <v>N/A</v>
      </c>
      <c r="E178" s="47">
        <v>0.39503616470000003</v>
      </c>
      <c r="F178" s="44" t="str">
        <f t="shared" si="65"/>
        <v>N/A</v>
      </c>
      <c r="G178" s="47">
        <v>0.3803749817</v>
      </c>
      <c r="H178" s="44" t="str">
        <f t="shared" si="66"/>
        <v>N/A</v>
      </c>
      <c r="I178" s="12">
        <v>-30.3</v>
      </c>
      <c r="J178" s="12">
        <v>-3.71</v>
      </c>
      <c r="K178" s="45" t="s">
        <v>739</v>
      </c>
      <c r="L178" s="9" t="str">
        <f t="shared" si="67"/>
        <v>Yes</v>
      </c>
    </row>
    <row r="179" spans="1:12" ht="25.5" x14ac:dyDescent="0.2">
      <c r="A179" s="2" t="s">
        <v>514</v>
      </c>
      <c r="B179" s="35" t="s">
        <v>213</v>
      </c>
      <c r="C179" s="47">
        <v>0.14730468860000001</v>
      </c>
      <c r="D179" s="44" t="str">
        <f t="shared" si="64"/>
        <v>N/A</v>
      </c>
      <c r="E179" s="47">
        <v>0.11984735520000001</v>
      </c>
      <c r="F179" s="44" t="str">
        <f t="shared" si="65"/>
        <v>N/A</v>
      </c>
      <c r="G179" s="47">
        <v>0.39400726660000002</v>
      </c>
      <c r="H179" s="44" t="str">
        <f t="shared" si="66"/>
        <v>N/A</v>
      </c>
      <c r="I179" s="12">
        <v>-18.600000000000001</v>
      </c>
      <c r="J179" s="12">
        <v>228.8</v>
      </c>
      <c r="K179" s="45" t="s">
        <v>739</v>
      </c>
      <c r="L179" s="9" t="str">
        <f t="shared" si="67"/>
        <v>No</v>
      </c>
    </row>
    <row r="180" spans="1:12" ht="25.5" x14ac:dyDescent="0.2">
      <c r="A180" s="2" t="s">
        <v>515</v>
      </c>
      <c r="B180" s="35" t="s">
        <v>213</v>
      </c>
      <c r="C180" s="47">
        <v>74.411646574000002</v>
      </c>
      <c r="D180" s="44" t="str">
        <f t="shared" si="64"/>
        <v>N/A</v>
      </c>
      <c r="E180" s="47">
        <v>69.080988249000001</v>
      </c>
      <c r="F180" s="44" t="str">
        <f t="shared" si="65"/>
        <v>N/A</v>
      </c>
      <c r="G180" s="47">
        <v>84.835114067000006</v>
      </c>
      <c r="H180" s="44" t="str">
        <f t="shared" si="66"/>
        <v>N/A</v>
      </c>
      <c r="I180" s="12">
        <v>-7.16</v>
      </c>
      <c r="J180" s="12">
        <v>22.81</v>
      </c>
      <c r="K180" s="45" t="s">
        <v>739</v>
      </c>
      <c r="L180" s="9" t="str">
        <f t="shared" si="67"/>
        <v>Yes</v>
      </c>
    </row>
    <row r="181" spans="1:12" ht="25.5" x14ac:dyDescent="0.2">
      <c r="A181" s="2" t="s">
        <v>1653</v>
      </c>
      <c r="B181" s="48" t="s">
        <v>213</v>
      </c>
      <c r="C181" s="13">
        <v>83.183882655000005</v>
      </c>
      <c r="D181" s="11" t="str">
        <f t="shared" si="64"/>
        <v>N/A</v>
      </c>
      <c r="E181" s="13">
        <v>82.887891370000006</v>
      </c>
      <c r="F181" s="11" t="str">
        <f t="shared" si="65"/>
        <v>N/A</v>
      </c>
      <c r="G181" s="13">
        <v>81.285005691999999</v>
      </c>
      <c r="H181" s="11" t="str">
        <f t="shared" si="66"/>
        <v>N/A</v>
      </c>
      <c r="I181" s="57">
        <v>-0.35599999999999998</v>
      </c>
      <c r="J181" s="57">
        <v>-1.93</v>
      </c>
      <c r="K181" s="48" t="s">
        <v>739</v>
      </c>
      <c r="L181" s="9" t="str">
        <f t="shared" si="67"/>
        <v>Yes</v>
      </c>
    </row>
    <row r="182" spans="1:12" ht="25.5" x14ac:dyDescent="0.2">
      <c r="A182" s="2" t="s">
        <v>1654</v>
      </c>
      <c r="B182" s="142" t="s">
        <v>213</v>
      </c>
      <c r="C182" s="143">
        <v>84.938257456000002</v>
      </c>
      <c r="D182" s="138" t="str">
        <f t="shared" ref="D182" si="68">IF($B182="N/A","N/A",IF(C182&lt;0,"No","Yes"))</f>
        <v>N/A</v>
      </c>
      <c r="E182" s="143">
        <v>84.345711655000002</v>
      </c>
      <c r="F182" s="138" t="str">
        <f t="shared" ref="F182" si="69">IF($B182="N/A","N/A",IF(E182&lt;0,"No","Yes"))</f>
        <v>N/A</v>
      </c>
      <c r="G182" s="143">
        <v>82.625320484</v>
      </c>
      <c r="H182" s="138" t="str">
        <f t="shared" ref="H182" si="70">IF($B182="N/A","N/A",IF(G182&lt;0,"No","Yes"))</f>
        <v>N/A</v>
      </c>
      <c r="I182" s="144">
        <v>-0.69799999999999995</v>
      </c>
      <c r="J182" s="144">
        <v>-2.04</v>
      </c>
      <c r="K182" s="142" t="s">
        <v>739</v>
      </c>
      <c r="L182" s="138" t="str">
        <f t="shared" ref="L182" si="71">IF(J182="Div by 0", "N/A", IF(OR(J182="N/A",K182="N/A"),"N/A", IF(J182&gt;VALUE(MID(K182,1,2)), "No", IF(J182&lt;-1*VALUE(MID(K182,1,2)), "No", "Yes"))))</f>
        <v>Yes</v>
      </c>
    </row>
    <row r="183" spans="1:12" ht="25.5" x14ac:dyDescent="0.2">
      <c r="A183" s="2" t="s">
        <v>1655</v>
      </c>
      <c r="B183" s="5" t="s">
        <v>213</v>
      </c>
      <c r="C183" s="13">
        <v>90.681528460999999</v>
      </c>
      <c r="D183" s="9" t="str">
        <f t="shared" ref="D183:D185" si="72">IF($B183="N/A","N/A",IF(C183&lt;0,"No","Yes"))</f>
        <v>N/A</v>
      </c>
      <c r="E183" s="13">
        <v>90.635552898</v>
      </c>
      <c r="F183" s="9" t="str">
        <f t="shared" ref="F183:F185" si="73">IF($B183="N/A","N/A",IF(E183&lt;0,"No","Yes"))</f>
        <v>N/A</v>
      </c>
      <c r="G183" s="13">
        <v>88.910940405999995</v>
      </c>
      <c r="H183" s="9" t="str">
        <f t="shared" ref="H183:H185" si="74">IF($B183="N/A","N/A",IF(G183&lt;0,"No","Yes"))</f>
        <v>N/A</v>
      </c>
      <c r="I183" s="57">
        <v>-5.0999999999999997E-2</v>
      </c>
      <c r="J183" s="57">
        <v>-1.9</v>
      </c>
      <c r="K183" s="5" t="s">
        <v>739</v>
      </c>
      <c r="L183" s="9" t="str">
        <f t="shared" ref="L183:L213" si="75">IF(J183="Div by 0", "N/A", IF(OR(J183="N/A",K183="N/A"),"N/A", IF(J183&gt;VALUE(MID(K183,1,2)), "No", IF(J183&lt;-1*VALUE(MID(K183,1,2)), "No", "Yes"))))</f>
        <v>Yes</v>
      </c>
    </row>
    <row r="184" spans="1:12" ht="25.5" x14ac:dyDescent="0.2">
      <c r="A184" s="2" t="s">
        <v>1656</v>
      </c>
      <c r="B184" s="5" t="s">
        <v>213</v>
      </c>
      <c r="C184" s="13">
        <v>83.343444238999993</v>
      </c>
      <c r="D184" s="9" t="str">
        <f t="shared" si="72"/>
        <v>N/A</v>
      </c>
      <c r="E184" s="13">
        <v>83.305618244000001</v>
      </c>
      <c r="F184" s="9" t="str">
        <f t="shared" si="73"/>
        <v>N/A</v>
      </c>
      <c r="G184" s="13">
        <v>82.322035463000006</v>
      </c>
      <c r="H184" s="9" t="str">
        <f t="shared" si="74"/>
        <v>N/A</v>
      </c>
      <c r="I184" s="57">
        <v>-4.4999999999999998E-2</v>
      </c>
      <c r="J184" s="57">
        <v>-1.18</v>
      </c>
      <c r="K184" s="5" t="s">
        <v>739</v>
      </c>
      <c r="L184" s="9" t="str">
        <f t="shared" si="75"/>
        <v>Yes</v>
      </c>
    </row>
    <row r="185" spans="1:12" ht="25.5" x14ac:dyDescent="0.2">
      <c r="A185" s="2" t="s">
        <v>1657</v>
      </c>
      <c r="B185" s="5" t="s">
        <v>213</v>
      </c>
      <c r="C185" s="13">
        <v>81.152750124999997</v>
      </c>
      <c r="D185" s="9" t="str">
        <f t="shared" si="72"/>
        <v>N/A</v>
      </c>
      <c r="E185" s="13">
        <v>80.528909103999993</v>
      </c>
      <c r="F185" s="9" t="str">
        <f t="shared" si="73"/>
        <v>N/A</v>
      </c>
      <c r="G185" s="13">
        <v>77.678355502000002</v>
      </c>
      <c r="H185" s="9" t="str">
        <f t="shared" si="74"/>
        <v>N/A</v>
      </c>
      <c r="I185" s="57">
        <v>-0.76900000000000002</v>
      </c>
      <c r="J185" s="57">
        <v>-3.54</v>
      </c>
      <c r="K185" s="5" t="s">
        <v>739</v>
      </c>
      <c r="L185" s="9" t="str">
        <f t="shared" si="75"/>
        <v>Yes</v>
      </c>
    </row>
    <row r="186" spans="1:12" ht="25.5" x14ac:dyDescent="0.2">
      <c r="A186" s="2" t="s">
        <v>1659</v>
      </c>
      <c r="B186" s="145" t="s">
        <v>213</v>
      </c>
      <c r="C186" s="143">
        <v>7.5433636032000004</v>
      </c>
      <c r="D186" s="135" t="str">
        <f>IF($B186="N/A","N/A",IF(C186&gt;10,"No",IF(C186&lt;-10,"No","Yes")))</f>
        <v>N/A</v>
      </c>
      <c r="E186" s="143">
        <v>10.37036664</v>
      </c>
      <c r="F186" s="135" t="str">
        <f>IF($B186="N/A","N/A",IF(E186&gt;10,"No",IF(E186&lt;-10,"No","Yes")))</f>
        <v>N/A</v>
      </c>
      <c r="G186" s="143">
        <v>10.123883468000001</v>
      </c>
      <c r="H186" s="135" t="str">
        <f>IF($B186="N/A","N/A",IF(G186&gt;10,"No",IF(G186&lt;-10,"No","Yes")))</f>
        <v>N/A</v>
      </c>
      <c r="I186" s="144">
        <v>37.479999999999997</v>
      </c>
      <c r="J186" s="144">
        <v>-2.38</v>
      </c>
      <c r="K186" s="145" t="s">
        <v>739</v>
      </c>
      <c r="L186" s="9" t="str">
        <f t="shared" si="75"/>
        <v>Yes</v>
      </c>
    </row>
    <row r="187" spans="1:12" ht="25.5" x14ac:dyDescent="0.2">
      <c r="A187" s="2" t="s">
        <v>1660</v>
      </c>
      <c r="B187" s="35" t="s">
        <v>213</v>
      </c>
      <c r="C187" s="13">
        <v>4.1593613999999996E-3</v>
      </c>
      <c r="D187" s="44" t="str">
        <f t="shared" ref="D187:D213" si="76">IF($B187="N/A","N/A",IF(C187&gt;10,"No",IF(C187&lt;-10,"No","Yes")))</f>
        <v>N/A</v>
      </c>
      <c r="E187" s="13">
        <v>4.1729831000000004E-3</v>
      </c>
      <c r="F187" s="44" t="str">
        <f t="shared" ref="F187:F213" si="77">IF($B187="N/A","N/A",IF(E187&gt;10,"No",IF(E187&lt;-10,"No","Yes")))</f>
        <v>N/A</v>
      </c>
      <c r="G187" s="13">
        <v>6.8044472999999996E-3</v>
      </c>
      <c r="H187" s="44" t="str">
        <f t="shared" ref="H187:H213" si="78">IF($B187="N/A","N/A",IF(G187&gt;10,"No",IF(G187&lt;-10,"No","Yes")))</f>
        <v>N/A</v>
      </c>
      <c r="I187" s="57">
        <v>0.32750000000000001</v>
      </c>
      <c r="J187" s="57">
        <v>63.06</v>
      </c>
      <c r="K187" s="45" t="s">
        <v>739</v>
      </c>
      <c r="L187" s="9" t="str">
        <f t="shared" si="75"/>
        <v>No</v>
      </c>
    </row>
    <row r="188" spans="1:12" ht="25.5" x14ac:dyDescent="0.2">
      <c r="A188" s="2" t="s">
        <v>1661</v>
      </c>
      <c r="B188" s="35" t="s">
        <v>213</v>
      </c>
      <c r="C188" s="13">
        <v>9.9553411199999997E-2</v>
      </c>
      <c r="D188" s="44" t="str">
        <f t="shared" si="76"/>
        <v>N/A</v>
      </c>
      <c r="E188" s="13">
        <v>0.11835443449999999</v>
      </c>
      <c r="F188" s="44" t="str">
        <f t="shared" si="77"/>
        <v>N/A</v>
      </c>
      <c r="G188" s="13">
        <v>0.1236141255</v>
      </c>
      <c r="H188" s="44" t="str">
        <f t="shared" si="78"/>
        <v>N/A</v>
      </c>
      <c r="I188" s="57">
        <v>18.89</v>
      </c>
      <c r="J188" s="57">
        <v>4.444</v>
      </c>
      <c r="K188" s="45" t="s">
        <v>739</v>
      </c>
      <c r="L188" s="9" t="str">
        <f t="shared" si="75"/>
        <v>Yes</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1748</v>
      </c>
      <c r="J189" s="57" t="s">
        <v>1748</v>
      </c>
      <c r="K189" s="45" t="s">
        <v>739</v>
      </c>
      <c r="L189" s="9" t="str">
        <f t="shared" si="75"/>
        <v>N/A</v>
      </c>
    </row>
    <row r="190" spans="1:12" ht="25.5" x14ac:dyDescent="0.2">
      <c r="A190" s="2" t="s">
        <v>1663</v>
      </c>
      <c r="B190" s="35" t="s">
        <v>213</v>
      </c>
      <c r="C190" s="13">
        <v>0.36620464600000002</v>
      </c>
      <c r="D190" s="44" t="str">
        <f t="shared" si="76"/>
        <v>N/A</v>
      </c>
      <c r="E190" s="13">
        <v>0.33973838270000001</v>
      </c>
      <c r="F190" s="44" t="str">
        <f t="shared" si="77"/>
        <v>N/A</v>
      </c>
      <c r="G190" s="13">
        <v>0.32930689619999998</v>
      </c>
      <c r="H190" s="44" t="str">
        <f t="shared" si="78"/>
        <v>N/A</v>
      </c>
      <c r="I190" s="57">
        <v>-7.23</v>
      </c>
      <c r="J190" s="57">
        <v>-3.07</v>
      </c>
      <c r="K190" s="45" t="s">
        <v>739</v>
      </c>
      <c r="L190" s="9" t="str">
        <f t="shared" si="75"/>
        <v>Yes</v>
      </c>
    </row>
    <row r="191" spans="1:12" ht="25.5" x14ac:dyDescent="0.2">
      <c r="A191" s="2" t="s">
        <v>1664</v>
      </c>
      <c r="B191" s="35" t="s">
        <v>213</v>
      </c>
      <c r="C191" s="13">
        <v>74.656106711000007</v>
      </c>
      <c r="D191" s="44" t="str">
        <f t="shared" si="76"/>
        <v>N/A</v>
      </c>
      <c r="E191" s="13">
        <v>74.221540794999996</v>
      </c>
      <c r="F191" s="44" t="str">
        <f t="shared" si="77"/>
        <v>N/A</v>
      </c>
      <c r="G191" s="13">
        <v>72.129621885000006</v>
      </c>
      <c r="H191" s="44" t="str">
        <f t="shared" si="78"/>
        <v>N/A</v>
      </c>
      <c r="I191" s="57">
        <v>-0.58199999999999996</v>
      </c>
      <c r="J191" s="57">
        <v>-2.82</v>
      </c>
      <c r="K191" s="45" t="s">
        <v>739</v>
      </c>
      <c r="L191" s="9" t="str">
        <f t="shared" si="75"/>
        <v>Yes</v>
      </c>
    </row>
    <row r="192" spans="1:12" ht="25.5" x14ac:dyDescent="0.2">
      <c r="A192" s="2" t="s">
        <v>1665</v>
      </c>
      <c r="B192" s="35" t="s">
        <v>213</v>
      </c>
      <c r="C192" s="13">
        <v>2.3328592299999999E-2</v>
      </c>
      <c r="D192" s="44" t="str">
        <f t="shared" si="76"/>
        <v>N/A</v>
      </c>
      <c r="E192" s="13">
        <v>3.7772691900000002E-2</v>
      </c>
      <c r="F192" s="44" t="str">
        <f t="shared" si="77"/>
        <v>N/A</v>
      </c>
      <c r="G192" s="13">
        <v>2.0625980799999999E-2</v>
      </c>
      <c r="H192" s="44" t="str">
        <f t="shared" si="78"/>
        <v>N/A</v>
      </c>
      <c r="I192" s="57">
        <v>61.92</v>
      </c>
      <c r="J192" s="57">
        <v>-45.4</v>
      </c>
      <c r="K192" s="45" t="s">
        <v>739</v>
      </c>
      <c r="L192" s="9" t="str">
        <f t="shared" si="75"/>
        <v>No</v>
      </c>
    </row>
    <row r="193" spans="1:12" ht="25.5" x14ac:dyDescent="0.2">
      <c r="A193" s="2" t="s">
        <v>1666</v>
      </c>
      <c r="B193" s="35" t="s">
        <v>213</v>
      </c>
      <c r="C193" s="13">
        <v>21.883847119999999</v>
      </c>
      <c r="D193" s="44" t="str">
        <f t="shared" si="76"/>
        <v>N/A</v>
      </c>
      <c r="E193" s="13">
        <v>21.160981456999998</v>
      </c>
      <c r="F193" s="44" t="str">
        <f t="shared" si="77"/>
        <v>N/A</v>
      </c>
      <c r="G193" s="13">
        <v>23.142492214000001</v>
      </c>
      <c r="H193" s="44" t="str">
        <f t="shared" si="78"/>
        <v>N/A</v>
      </c>
      <c r="I193" s="57">
        <v>-3.3</v>
      </c>
      <c r="J193" s="57">
        <v>9.3640000000000008</v>
      </c>
      <c r="K193" s="45" t="s">
        <v>739</v>
      </c>
      <c r="L193" s="9" t="str">
        <f t="shared" si="75"/>
        <v>Yes</v>
      </c>
    </row>
    <row r="194" spans="1:12" ht="25.5" x14ac:dyDescent="0.2">
      <c r="A194" s="2" t="s">
        <v>1667</v>
      </c>
      <c r="B194" s="35" t="s">
        <v>213</v>
      </c>
      <c r="C194" s="13">
        <v>38.488650821</v>
      </c>
      <c r="D194" s="44" t="str">
        <f t="shared" si="76"/>
        <v>N/A</v>
      </c>
      <c r="E194" s="13">
        <v>38.592323294000003</v>
      </c>
      <c r="F194" s="44" t="str">
        <f t="shared" si="77"/>
        <v>N/A</v>
      </c>
      <c r="G194" s="13">
        <v>37.773896723</v>
      </c>
      <c r="H194" s="44" t="str">
        <f t="shared" si="78"/>
        <v>N/A</v>
      </c>
      <c r="I194" s="57">
        <v>0.26939999999999997</v>
      </c>
      <c r="J194" s="57">
        <v>-2.12</v>
      </c>
      <c r="K194" s="45" t="s">
        <v>739</v>
      </c>
      <c r="L194" s="9" t="str">
        <f t="shared" si="75"/>
        <v>Yes</v>
      </c>
    </row>
    <row r="195" spans="1:12" ht="25.5" x14ac:dyDescent="0.2">
      <c r="A195" s="2" t="s">
        <v>1668</v>
      </c>
      <c r="B195" s="35" t="s">
        <v>213</v>
      </c>
      <c r="C195" s="13">
        <v>12.846549402999999</v>
      </c>
      <c r="D195" s="44" t="str">
        <f t="shared" si="76"/>
        <v>N/A</v>
      </c>
      <c r="E195" s="13">
        <v>12.700617961000001</v>
      </c>
      <c r="F195" s="44" t="str">
        <f t="shared" si="77"/>
        <v>N/A</v>
      </c>
      <c r="G195" s="13">
        <v>11.82223098</v>
      </c>
      <c r="H195" s="44" t="str">
        <f t="shared" si="78"/>
        <v>N/A</v>
      </c>
      <c r="I195" s="57">
        <v>-1.1399999999999999</v>
      </c>
      <c r="J195" s="57">
        <v>-6.92</v>
      </c>
      <c r="K195" s="45" t="s">
        <v>739</v>
      </c>
      <c r="L195" s="9" t="str">
        <f t="shared" si="75"/>
        <v>Yes</v>
      </c>
    </row>
    <row r="196" spans="1:12" ht="25.5" x14ac:dyDescent="0.2">
      <c r="A196" s="2" t="s">
        <v>1669</v>
      </c>
      <c r="B196" s="35" t="s">
        <v>213</v>
      </c>
      <c r="C196" s="13">
        <v>0.87898157129999999</v>
      </c>
      <c r="D196" s="44" t="str">
        <f t="shared" si="76"/>
        <v>N/A</v>
      </c>
      <c r="E196" s="13">
        <v>0.85215192819999996</v>
      </c>
      <c r="F196" s="44" t="str">
        <f t="shared" si="77"/>
        <v>N/A</v>
      </c>
      <c r="G196" s="13">
        <v>0.79002468029999995</v>
      </c>
      <c r="H196" s="44" t="str">
        <f t="shared" si="78"/>
        <v>N/A</v>
      </c>
      <c r="I196" s="57">
        <v>-3.05</v>
      </c>
      <c r="J196" s="57">
        <v>-7.29</v>
      </c>
      <c r="K196" s="45" t="s">
        <v>739</v>
      </c>
      <c r="L196" s="9" t="str">
        <f t="shared" si="75"/>
        <v>Yes</v>
      </c>
    </row>
    <row r="197" spans="1:12" ht="25.5" x14ac:dyDescent="0.2">
      <c r="A197" s="2" t="s">
        <v>1670</v>
      </c>
      <c r="B197" s="35" t="s">
        <v>213</v>
      </c>
      <c r="C197" s="13">
        <v>58.983452071000002</v>
      </c>
      <c r="D197" s="44" t="str">
        <f t="shared" si="76"/>
        <v>N/A</v>
      </c>
      <c r="E197" s="13">
        <v>59.432488687999999</v>
      </c>
      <c r="F197" s="44" t="str">
        <f t="shared" si="77"/>
        <v>N/A</v>
      </c>
      <c r="G197" s="13">
        <v>57.706107416999998</v>
      </c>
      <c r="H197" s="44" t="str">
        <f t="shared" si="78"/>
        <v>N/A</v>
      </c>
      <c r="I197" s="57">
        <v>0.76129999999999998</v>
      </c>
      <c r="J197" s="57">
        <v>-2.9</v>
      </c>
      <c r="K197" s="45" t="s">
        <v>739</v>
      </c>
      <c r="L197" s="9" t="str">
        <f t="shared" si="75"/>
        <v>Yes</v>
      </c>
    </row>
    <row r="198" spans="1:12" ht="25.5" x14ac:dyDescent="0.2">
      <c r="A198" s="2" t="s">
        <v>1671</v>
      </c>
      <c r="B198" s="35" t="s">
        <v>213</v>
      </c>
      <c r="C198" s="13">
        <v>64.143682427000002</v>
      </c>
      <c r="D198" s="44" t="str">
        <f t="shared" si="76"/>
        <v>N/A</v>
      </c>
      <c r="E198" s="13">
        <v>62.943982019000003</v>
      </c>
      <c r="F198" s="44" t="str">
        <f t="shared" si="77"/>
        <v>N/A</v>
      </c>
      <c r="G198" s="13">
        <v>59.560673696999999</v>
      </c>
      <c r="H198" s="44" t="str">
        <f t="shared" si="78"/>
        <v>N/A</v>
      </c>
      <c r="I198" s="57">
        <v>-1.87</v>
      </c>
      <c r="J198" s="57">
        <v>-5.38</v>
      </c>
      <c r="K198" s="45" t="s">
        <v>739</v>
      </c>
      <c r="L198" s="9" t="str">
        <f t="shared" si="75"/>
        <v>Yes</v>
      </c>
    </row>
    <row r="199" spans="1:12" ht="25.5" x14ac:dyDescent="0.2">
      <c r="A199" s="2" t="s">
        <v>1672</v>
      </c>
      <c r="B199" s="35" t="s">
        <v>213</v>
      </c>
      <c r="C199" s="13">
        <v>5.2048982810000002</v>
      </c>
      <c r="D199" s="44" t="str">
        <f t="shared" si="76"/>
        <v>N/A</v>
      </c>
      <c r="E199" s="13">
        <v>5.9054186185999997</v>
      </c>
      <c r="F199" s="44" t="str">
        <f t="shared" si="77"/>
        <v>N/A</v>
      </c>
      <c r="G199" s="13">
        <v>7.7649375338000004</v>
      </c>
      <c r="H199" s="44" t="str">
        <f t="shared" si="78"/>
        <v>N/A</v>
      </c>
      <c r="I199" s="57">
        <v>13.46</v>
      </c>
      <c r="J199" s="57">
        <v>31.49</v>
      </c>
      <c r="K199" s="45" t="s">
        <v>739</v>
      </c>
      <c r="L199" s="9" t="str">
        <f t="shared" si="75"/>
        <v>No</v>
      </c>
    </row>
    <row r="200" spans="1:12" ht="25.5" x14ac:dyDescent="0.2">
      <c r="A200" s="2" t="s">
        <v>1673</v>
      </c>
      <c r="B200" s="35" t="s">
        <v>213</v>
      </c>
      <c r="C200" s="13">
        <v>13.133454919</v>
      </c>
      <c r="D200" s="44" t="str">
        <f t="shared" si="76"/>
        <v>N/A</v>
      </c>
      <c r="E200" s="13">
        <v>13.814804449</v>
      </c>
      <c r="F200" s="44" t="str">
        <f t="shared" si="77"/>
        <v>N/A</v>
      </c>
      <c r="G200" s="13">
        <v>12.119287631000001</v>
      </c>
      <c r="H200" s="44" t="str">
        <f t="shared" si="78"/>
        <v>N/A</v>
      </c>
      <c r="I200" s="57">
        <v>5.1879999999999997</v>
      </c>
      <c r="J200" s="57">
        <v>-12.3</v>
      </c>
      <c r="K200" s="45" t="s">
        <v>739</v>
      </c>
      <c r="L200" s="9" t="str">
        <f t="shared" si="75"/>
        <v>Yes</v>
      </c>
    </row>
    <row r="201" spans="1:12" ht="25.5" x14ac:dyDescent="0.2">
      <c r="A201" s="2" t="s">
        <v>1674</v>
      </c>
      <c r="B201" s="35" t="s">
        <v>213</v>
      </c>
      <c r="C201" s="13">
        <v>0.20959564680000001</v>
      </c>
      <c r="D201" s="44" t="str">
        <f t="shared" si="76"/>
        <v>N/A</v>
      </c>
      <c r="E201" s="13">
        <v>0.15360894689999999</v>
      </c>
      <c r="F201" s="44" t="str">
        <f t="shared" si="77"/>
        <v>N/A</v>
      </c>
      <c r="G201" s="13">
        <v>0.13134000830000001</v>
      </c>
      <c r="H201" s="44" t="str">
        <f t="shared" si="78"/>
        <v>N/A</v>
      </c>
      <c r="I201" s="57">
        <v>-26.7</v>
      </c>
      <c r="J201" s="57">
        <v>-14.5</v>
      </c>
      <c r="K201" s="45" t="s">
        <v>739</v>
      </c>
      <c r="L201" s="9" t="str">
        <f t="shared" si="75"/>
        <v>Yes</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1748</v>
      </c>
      <c r="J202" s="57" t="s">
        <v>1748</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1748</v>
      </c>
      <c r="J203" s="57" t="s">
        <v>1748</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v>
      </c>
      <c r="H204" s="44" t="str">
        <f t="shared" si="78"/>
        <v>N/A</v>
      </c>
      <c r="I204" s="57" t="s">
        <v>1748</v>
      </c>
      <c r="J204" s="57" t="s">
        <v>1748</v>
      </c>
      <c r="K204" s="45" t="s">
        <v>739</v>
      </c>
      <c r="L204" s="9" t="str">
        <f t="shared" si="75"/>
        <v>N/A</v>
      </c>
    </row>
    <row r="205" spans="1:12" ht="25.5" x14ac:dyDescent="0.2">
      <c r="A205" s="2" t="s">
        <v>1678</v>
      </c>
      <c r="B205" s="35" t="s">
        <v>213</v>
      </c>
      <c r="C205" s="13">
        <v>9.04209E-5</v>
      </c>
      <c r="D205" s="44" t="str">
        <f t="shared" si="76"/>
        <v>N/A</v>
      </c>
      <c r="E205" s="13">
        <v>0</v>
      </c>
      <c r="F205" s="44" t="str">
        <f t="shared" si="77"/>
        <v>N/A</v>
      </c>
      <c r="G205" s="13">
        <v>0</v>
      </c>
      <c r="H205" s="44" t="str">
        <f t="shared" si="78"/>
        <v>N/A</v>
      </c>
      <c r="I205" s="57">
        <v>-100</v>
      </c>
      <c r="J205" s="57" t="s">
        <v>1748</v>
      </c>
      <c r="K205" s="45" t="s">
        <v>739</v>
      </c>
      <c r="L205" s="9" t="str">
        <f t="shared" si="75"/>
        <v>N/A</v>
      </c>
    </row>
    <row r="206" spans="1:12" ht="25.5" x14ac:dyDescent="0.2">
      <c r="A206" s="2" t="s">
        <v>1679</v>
      </c>
      <c r="B206" s="35" t="s">
        <v>213</v>
      </c>
      <c r="C206" s="13">
        <v>6.2245747730999996</v>
      </c>
      <c r="D206" s="44" t="str">
        <f t="shared" si="76"/>
        <v>N/A</v>
      </c>
      <c r="E206" s="13">
        <v>6.7915299955000004</v>
      </c>
      <c r="F206" s="44" t="str">
        <f t="shared" si="77"/>
        <v>N/A</v>
      </c>
      <c r="G206" s="13">
        <v>7.7795387434999999</v>
      </c>
      <c r="H206" s="44" t="str">
        <f t="shared" si="78"/>
        <v>N/A</v>
      </c>
      <c r="I206" s="57">
        <v>9.1080000000000005</v>
      </c>
      <c r="J206" s="57">
        <v>14.55</v>
      </c>
      <c r="K206" s="45" t="s">
        <v>739</v>
      </c>
      <c r="L206" s="9" t="str">
        <f t="shared" si="75"/>
        <v>Yes</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1748</v>
      </c>
      <c r="J207" s="57" t="s">
        <v>1748</v>
      </c>
      <c r="K207" s="45" t="s">
        <v>739</v>
      </c>
      <c r="L207" s="9" t="str">
        <f t="shared" si="75"/>
        <v>N/A</v>
      </c>
    </row>
    <row r="208" spans="1:12" ht="25.5" x14ac:dyDescent="0.2">
      <c r="A208" s="2" t="s">
        <v>1681</v>
      </c>
      <c r="B208" s="35" t="s">
        <v>213</v>
      </c>
      <c r="C208" s="13">
        <v>26.630040174000001</v>
      </c>
      <c r="D208" s="44" t="str">
        <f t="shared" si="76"/>
        <v>N/A</v>
      </c>
      <c r="E208" s="13">
        <v>25.274607469999999</v>
      </c>
      <c r="F208" s="44" t="str">
        <f t="shared" si="77"/>
        <v>N/A</v>
      </c>
      <c r="G208" s="13">
        <v>25.303045982</v>
      </c>
      <c r="H208" s="44" t="str">
        <f t="shared" si="78"/>
        <v>N/A</v>
      </c>
      <c r="I208" s="57">
        <v>-5.09</v>
      </c>
      <c r="J208" s="57">
        <v>0.1125</v>
      </c>
      <c r="K208" s="45" t="s">
        <v>739</v>
      </c>
      <c r="L208" s="9" t="str">
        <f t="shared" si="75"/>
        <v>Yes</v>
      </c>
    </row>
    <row r="209" spans="1:12" ht="25.5" x14ac:dyDescent="0.2">
      <c r="A209" s="2" t="s">
        <v>1682</v>
      </c>
      <c r="B209" s="35" t="s">
        <v>213</v>
      </c>
      <c r="C209" s="13">
        <v>4.5933817299999999E-2</v>
      </c>
      <c r="D209" s="44" t="str">
        <f t="shared" si="76"/>
        <v>N/A</v>
      </c>
      <c r="E209" s="13">
        <v>3.3671656699999997E-2</v>
      </c>
      <c r="F209" s="44" t="str">
        <f t="shared" si="77"/>
        <v>N/A</v>
      </c>
      <c r="G209" s="13">
        <v>5.3443262999999998E-2</v>
      </c>
      <c r="H209" s="44" t="str">
        <f t="shared" si="78"/>
        <v>N/A</v>
      </c>
      <c r="I209" s="57">
        <v>-26.7</v>
      </c>
      <c r="J209" s="57">
        <v>58.72</v>
      </c>
      <c r="K209" s="45" t="s">
        <v>739</v>
      </c>
      <c r="L209" s="9" t="str">
        <f t="shared" si="75"/>
        <v>No</v>
      </c>
    </row>
    <row r="210" spans="1:12" ht="25.5" x14ac:dyDescent="0.2">
      <c r="A210" s="2" t="s">
        <v>1683</v>
      </c>
      <c r="B210" s="35" t="s">
        <v>213</v>
      </c>
      <c r="C210" s="13">
        <v>12.849804555</v>
      </c>
      <c r="D210" s="44" t="str">
        <f t="shared" si="76"/>
        <v>N/A</v>
      </c>
      <c r="E210" s="13">
        <v>13.025822850999999</v>
      </c>
      <c r="F210" s="44" t="str">
        <f t="shared" si="77"/>
        <v>N/A</v>
      </c>
      <c r="G210" s="13">
        <v>12.548109568999999</v>
      </c>
      <c r="H210" s="44" t="str">
        <f t="shared" si="78"/>
        <v>N/A</v>
      </c>
      <c r="I210" s="57">
        <v>1.37</v>
      </c>
      <c r="J210" s="57">
        <v>-3.67</v>
      </c>
      <c r="K210" s="45" t="s">
        <v>739</v>
      </c>
      <c r="L210" s="9" t="str">
        <f t="shared" si="75"/>
        <v>Yes</v>
      </c>
    </row>
    <row r="211" spans="1:12" ht="25.5" x14ac:dyDescent="0.2">
      <c r="A211" s="2" t="s">
        <v>1684</v>
      </c>
      <c r="B211" s="35" t="s">
        <v>213</v>
      </c>
      <c r="C211" s="13">
        <v>1.7179971E-3</v>
      </c>
      <c r="D211" s="44" t="str">
        <f t="shared" si="76"/>
        <v>N/A</v>
      </c>
      <c r="E211" s="13">
        <v>1.5828557E-3</v>
      </c>
      <c r="F211" s="44" t="str">
        <f t="shared" si="77"/>
        <v>N/A</v>
      </c>
      <c r="G211" s="13">
        <v>2.9415058500000001E-2</v>
      </c>
      <c r="H211" s="44" t="str">
        <f t="shared" si="78"/>
        <v>N/A</v>
      </c>
      <c r="I211" s="57">
        <v>-7.87</v>
      </c>
      <c r="J211" s="57">
        <v>1758</v>
      </c>
      <c r="K211" s="45" t="s">
        <v>739</v>
      </c>
      <c r="L211" s="9" t="str">
        <f t="shared" si="75"/>
        <v>No</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1748</v>
      </c>
      <c r="J212" s="57" t="s">
        <v>1748</v>
      </c>
      <c r="K212" s="45" t="s">
        <v>739</v>
      </c>
      <c r="L212" s="9" t="str">
        <f t="shared" si="75"/>
        <v>N/A</v>
      </c>
    </row>
    <row r="213" spans="1:12" ht="38.25" x14ac:dyDescent="0.2">
      <c r="A213" s="2" t="s">
        <v>1658</v>
      </c>
      <c r="B213" s="35" t="s">
        <v>213</v>
      </c>
      <c r="C213" s="13">
        <v>0.66920508270000001</v>
      </c>
      <c r="D213" s="44" t="str">
        <f t="shared" si="76"/>
        <v>N/A</v>
      </c>
      <c r="E213" s="13">
        <v>0.63645187079999999</v>
      </c>
      <c r="F213" s="44" t="str">
        <f t="shared" si="77"/>
        <v>N/A</v>
      </c>
      <c r="G213" s="13">
        <v>0.63593230140000001</v>
      </c>
      <c r="H213" s="44" t="str">
        <f t="shared" si="78"/>
        <v>N/A</v>
      </c>
      <c r="I213" s="57">
        <v>-4.8899999999999997</v>
      </c>
      <c r="J213" s="57">
        <v>-8.2000000000000003E-2</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193117</v>
      </c>
      <c r="D6" s="11" t="str">
        <f t="shared" ref="D6:D39" si="0">IF($B6="N/A","N/A",IF(C6&gt;10,"No",IF(C6&lt;-10,"No","Yes")))</f>
        <v>N/A</v>
      </c>
      <c r="E6" s="1">
        <v>137551</v>
      </c>
      <c r="F6" s="11" t="str">
        <f t="shared" ref="F6:F39" si="1">IF($B6="N/A","N/A",IF(E6&gt;10,"No",IF(E6&lt;-10,"No","Yes")))</f>
        <v>N/A</v>
      </c>
      <c r="G6" s="1">
        <v>128552</v>
      </c>
      <c r="H6" s="11" t="str">
        <f t="shared" ref="H6:H39" si="2">IF($B6="N/A","N/A",IF(G6&gt;10,"No",IF(G6&lt;-10,"No","Yes")))</f>
        <v>N/A</v>
      </c>
      <c r="I6" s="57">
        <v>-28.8</v>
      </c>
      <c r="J6" s="57">
        <v>-6.54</v>
      </c>
      <c r="K6" s="48" t="s">
        <v>739</v>
      </c>
      <c r="L6" s="9" t="str">
        <f t="shared" ref="L6:L39" si="3">IF(J6="Div by 0", "N/A", IF(K6="N/A","N/A", IF(J6&gt;VALUE(MID(K6,1,2)), "No", IF(J6&lt;-1*VALUE(MID(K6,1,2)), "No", "Yes"))))</f>
        <v>Yes</v>
      </c>
    </row>
    <row r="7" spans="1:12" x14ac:dyDescent="0.2">
      <c r="A7" s="18" t="s">
        <v>4</v>
      </c>
      <c r="B7" s="35" t="s">
        <v>213</v>
      </c>
      <c r="C7" s="36">
        <v>58374</v>
      </c>
      <c r="D7" s="44" t="str">
        <f t="shared" si="0"/>
        <v>N/A</v>
      </c>
      <c r="E7" s="36">
        <v>67234</v>
      </c>
      <c r="F7" s="44" t="str">
        <f t="shared" si="1"/>
        <v>N/A</v>
      </c>
      <c r="G7" s="36">
        <v>69018</v>
      </c>
      <c r="H7" s="44" t="str">
        <f t="shared" si="2"/>
        <v>N/A</v>
      </c>
      <c r="I7" s="12">
        <v>15.18</v>
      </c>
      <c r="J7" s="12">
        <v>2.653</v>
      </c>
      <c r="K7" s="45" t="s">
        <v>739</v>
      </c>
      <c r="L7" s="9" t="str">
        <f t="shared" si="3"/>
        <v>Yes</v>
      </c>
    </row>
    <row r="8" spans="1:12" x14ac:dyDescent="0.2">
      <c r="A8" s="18" t="s">
        <v>359</v>
      </c>
      <c r="B8" s="35" t="s">
        <v>213</v>
      </c>
      <c r="C8" s="36">
        <v>30.227271550000001</v>
      </c>
      <c r="D8" s="44" t="str">
        <f>IF($B8="N/A","N/A",IF(C8&gt;10,"No",IF(C8&lt;-10,"No","Yes")))</f>
        <v>N/A</v>
      </c>
      <c r="E8" s="36">
        <v>48.879324760000003</v>
      </c>
      <c r="F8" s="44" t="str">
        <f t="shared" si="1"/>
        <v>N/A</v>
      </c>
      <c r="G8" s="8">
        <v>53.688779638</v>
      </c>
      <c r="H8" s="44" t="str">
        <f t="shared" si="2"/>
        <v>N/A</v>
      </c>
      <c r="I8" s="12">
        <v>61.71</v>
      </c>
      <c r="J8" s="12">
        <v>9.8390000000000004</v>
      </c>
      <c r="K8" s="45" t="s">
        <v>739</v>
      </c>
      <c r="L8" s="9" t="str">
        <f t="shared" si="3"/>
        <v>Yes</v>
      </c>
    </row>
    <row r="9" spans="1:12" x14ac:dyDescent="0.2">
      <c r="A9" s="18" t="s">
        <v>83</v>
      </c>
      <c r="B9" s="35" t="s">
        <v>213</v>
      </c>
      <c r="C9" s="36">
        <v>166904.26</v>
      </c>
      <c r="D9" s="44" t="str">
        <f t="shared" si="0"/>
        <v>N/A</v>
      </c>
      <c r="E9" s="36">
        <v>100405.81</v>
      </c>
      <c r="F9" s="44" t="str">
        <f t="shared" si="1"/>
        <v>N/A</v>
      </c>
      <c r="G9" s="36">
        <v>104813.21</v>
      </c>
      <c r="H9" s="44" t="str">
        <f t="shared" si="2"/>
        <v>N/A</v>
      </c>
      <c r="I9" s="12">
        <v>-39.799999999999997</v>
      </c>
      <c r="J9" s="12">
        <v>4.3899999999999997</v>
      </c>
      <c r="K9" s="45" t="s">
        <v>739</v>
      </c>
      <c r="L9" s="9" t="str">
        <f t="shared" si="3"/>
        <v>Yes</v>
      </c>
    </row>
    <row r="10" spans="1:12" x14ac:dyDescent="0.2">
      <c r="A10" s="18" t="s">
        <v>100</v>
      </c>
      <c r="B10" s="35" t="s">
        <v>213</v>
      </c>
      <c r="C10" s="36">
        <v>875</v>
      </c>
      <c r="D10" s="44" t="str">
        <f t="shared" si="0"/>
        <v>N/A</v>
      </c>
      <c r="E10" s="36">
        <v>754</v>
      </c>
      <c r="F10" s="44" t="str">
        <f t="shared" si="1"/>
        <v>N/A</v>
      </c>
      <c r="G10" s="36">
        <v>717</v>
      </c>
      <c r="H10" s="44" t="str">
        <f t="shared" si="2"/>
        <v>N/A</v>
      </c>
      <c r="I10" s="12">
        <v>-13.8</v>
      </c>
      <c r="J10" s="12">
        <v>-4.91</v>
      </c>
      <c r="K10" s="45" t="s">
        <v>739</v>
      </c>
      <c r="L10" s="9" t="str">
        <f t="shared" si="3"/>
        <v>Yes</v>
      </c>
    </row>
    <row r="11" spans="1:12" x14ac:dyDescent="0.2">
      <c r="A11" s="18" t="s">
        <v>991</v>
      </c>
      <c r="B11" s="35" t="s">
        <v>213</v>
      </c>
      <c r="C11" s="36">
        <v>358</v>
      </c>
      <c r="D11" s="44" t="str">
        <f t="shared" si="0"/>
        <v>N/A</v>
      </c>
      <c r="E11" s="36">
        <v>337</v>
      </c>
      <c r="F11" s="44" t="str">
        <f t="shared" si="1"/>
        <v>N/A</v>
      </c>
      <c r="G11" s="36">
        <v>313</v>
      </c>
      <c r="H11" s="44" t="str">
        <f t="shared" si="2"/>
        <v>N/A</v>
      </c>
      <c r="I11" s="12">
        <v>-5.87</v>
      </c>
      <c r="J11" s="12">
        <v>-7.12</v>
      </c>
      <c r="K11" s="45" t="s">
        <v>739</v>
      </c>
      <c r="L11" s="9" t="str">
        <f t="shared" si="3"/>
        <v>Yes</v>
      </c>
    </row>
    <row r="12" spans="1:12" x14ac:dyDescent="0.2">
      <c r="A12" s="18" t="s">
        <v>992</v>
      </c>
      <c r="B12" s="35" t="s">
        <v>213</v>
      </c>
      <c r="C12" s="36">
        <v>0</v>
      </c>
      <c r="D12" s="44" t="str">
        <f t="shared" si="0"/>
        <v>N/A</v>
      </c>
      <c r="E12" s="36">
        <v>0</v>
      </c>
      <c r="F12" s="44" t="str">
        <f t="shared" si="1"/>
        <v>N/A</v>
      </c>
      <c r="G12" s="36">
        <v>0</v>
      </c>
      <c r="H12" s="44" t="str">
        <f t="shared" si="2"/>
        <v>N/A</v>
      </c>
      <c r="I12" s="12" t="s">
        <v>1748</v>
      </c>
      <c r="J12" s="12" t="s">
        <v>1748</v>
      </c>
      <c r="K12" s="45" t="s">
        <v>739</v>
      </c>
      <c r="L12" s="9" t="str">
        <f t="shared" si="3"/>
        <v>N/A</v>
      </c>
    </row>
    <row r="13" spans="1:12" x14ac:dyDescent="0.2">
      <c r="A13" s="18" t="s">
        <v>993</v>
      </c>
      <c r="B13" s="35" t="s">
        <v>213</v>
      </c>
      <c r="C13" s="36">
        <v>30</v>
      </c>
      <c r="D13" s="44" t="str">
        <f t="shared" si="0"/>
        <v>N/A</v>
      </c>
      <c r="E13" s="36">
        <v>25</v>
      </c>
      <c r="F13" s="44" t="str">
        <f t="shared" si="1"/>
        <v>N/A</v>
      </c>
      <c r="G13" s="36">
        <v>23</v>
      </c>
      <c r="H13" s="44" t="str">
        <f t="shared" si="2"/>
        <v>N/A</v>
      </c>
      <c r="I13" s="12">
        <v>-16.7</v>
      </c>
      <c r="J13" s="12">
        <v>-8</v>
      </c>
      <c r="K13" s="45" t="s">
        <v>739</v>
      </c>
      <c r="L13" s="9" t="str">
        <f t="shared" si="3"/>
        <v>Yes</v>
      </c>
    </row>
    <row r="14" spans="1:12" x14ac:dyDescent="0.2">
      <c r="A14" s="18" t="s">
        <v>994</v>
      </c>
      <c r="B14" s="35" t="s">
        <v>213</v>
      </c>
      <c r="C14" s="36">
        <v>487</v>
      </c>
      <c r="D14" s="44" t="str">
        <f t="shared" si="0"/>
        <v>N/A</v>
      </c>
      <c r="E14" s="36">
        <v>392</v>
      </c>
      <c r="F14" s="44" t="str">
        <f t="shared" si="1"/>
        <v>N/A</v>
      </c>
      <c r="G14" s="36">
        <v>381</v>
      </c>
      <c r="H14" s="44" t="str">
        <f t="shared" si="2"/>
        <v>N/A</v>
      </c>
      <c r="I14" s="12">
        <v>-19.5</v>
      </c>
      <c r="J14" s="12">
        <v>-2.81</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1748</v>
      </c>
      <c r="J15" s="12" t="s">
        <v>1748</v>
      </c>
      <c r="K15" s="45" t="s">
        <v>739</v>
      </c>
      <c r="L15" s="9" t="str">
        <f t="shared" si="3"/>
        <v>N/A</v>
      </c>
    </row>
    <row r="16" spans="1:12" x14ac:dyDescent="0.2">
      <c r="A16" s="4" t="s">
        <v>102</v>
      </c>
      <c r="B16" s="35" t="s">
        <v>213</v>
      </c>
      <c r="C16" s="36">
        <v>28431</v>
      </c>
      <c r="D16" s="44" t="str">
        <f t="shared" si="0"/>
        <v>N/A</v>
      </c>
      <c r="E16" s="36">
        <v>28710</v>
      </c>
      <c r="F16" s="44" t="str">
        <f t="shared" si="1"/>
        <v>N/A</v>
      </c>
      <c r="G16" s="36">
        <v>29495</v>
      </c>
      <c r="H16" s="44" t="str">
        <f t="shared" si="2"/>
        <v>N/A</v>
      </c>
      <c r="I16" s="12">
        <v>0.98129999999999995</v>
      </c>
      <c r="J16" s="12">
        <v>2.734</v>
      </c>
      <c r="K16" s="45" t="s">
        <v>739</v>
      </c>
      <c r="L16" s="9" t="str">
        <f t="shared" si="3"/>
        <v>Yes</v>
      </c>
    </row>
    <row r="17" spans="1:12" x14ac:dyDescent="0.2">
      <c r="A17" s="4" t="s">
        <v>996</v>
      </c>
      <c r="B17" s="35" t="s">
        <v>213</v>
      </c>
      <c r="C17" s="36">
        <v>19659</v>
      </c>
      <c r="D17" s="44" t="str">
        <f t="shared" si="0"/>
        <v>N/A</v>
      </c>
      <c r="E17" s="36">
        <v>18821</v>
      </c>
      <c r="F17" s="44" t="str">
        <f t="shared" si="1"/>
        <v>N/A</v>
      </c>
      <c r="G17" s="36">
        <v>19202</v>
      </c>
      <c r="H17" s="44" t="str">
        <f t="shared" si="2"/>
        <v>N/A</v>
      </c>
      <c r="I17" s="12">
        <v>-4.26</v>
      </c>
      <c r="J17" s="12">
        <v>2.024</v>
      </c>
      <c r="K17" s="45" t="s">
        <v>739</v>
      </c>
      <c r="L17" s="9" t="str">
        <f t="shared" si="3"/>
        <v>Yes</v>
      </c>
    </row>
    <row r="18" spans="1:12" x14ac:dyDescent="0.2">
      <c r="A18" s="4" t="s">
        <v>997</v>
      </c>
      <c r="B18" s="35" t="s">
        <v>213</v>
      </c>
      <c r="C18" s="36">
        <v>0</v>
      </c>
      <c r="D18" s="44" t="str">
        <f t="shared" si="0"/>
        <v>N/A</v>
      </c>
      <c r="E18" s="36">
        <v>0</v>
      </c>
      <c r="F18" s="44" t="str">
        <f t="shared" si="1"/>
        <v>N/A</v>
      </c>
      <c r="G18" s="36">
        <v>0</v>
      </c>
      <c r="H18" s="44" t="str">
        <f t="shared" si="2"/>
        <v>N/A</v>
      </c>
      <c r="I18" s="12" t="s">
        <v>1748</v>
      </c>
      <c r="J18" s="12" t="s">
        <v>1748</v>
      </c>
      <c r="K18" s="45" t="s">
        <v>739</v>
      </c>
      <c r="L18" s="9" t="str">
        <f t="shared" si="3"/>
        <v>N/A</v>
      </c>
    </row>
    <row r="19" spans="1:12" x14ac:dyDescent="0.2">
      <c r="A19" s="4" t="s">
        <v>998</v>
      </c>
      <c r="B19" s="35" t="s">
        <v>213</v>
      </c>
      <c r="C19" s="36">
        <v>174</v>
      </c>
      <c r="D19" s="44" t="str">
        <f t="shared" si="0"/>
        <v>N/A</v>
      </c>
      <c r="E19" s="36">
        <v>274</v>
      </c>
      <c r="F19" s="44" t="str">
        <f t="shared" si="1"/>
        <v>N/A</v>
      </c>
      <c r="G19" s="36">
        <v>246</v>
      </c>
      <c r="H19" s="44" t="str">
        <f t="shared" si="2"/>
        <v>N/A</v>
      </c>
      <c r="I19" s="12">
        <v>57.47</v>
      </c>
      <c r="J19" s="12">
        <v>-10.199999999999999</v>
      </c>
      <c r="K19" s="45" t="s">
        <v>739</v>
      </c>
      <c r="L19" s="9" t="str">
        <f t="shared" si="3"/>
        <v>Yes</v>
      </c>
    </row>
    <row r="20" spans="1:12" x14ac:dyDescent="0.2">
      <c r="A20" s="4" t="s">
        <v>999</v>
      </c>
      <c r="B20" s="35" t="s">
        <v>213</v>
      </c>
      <c r="C20" s="36">
        <v>8598</v>
      </c>
      <c r="D20" s="44" t="str">
        <f t="shared" si="0"/>
        <v>N/A</v>
      </c>
      <c r="E20" s="36">
        <v>9615</v>
      </c>
      <c r="F20" s="44" t="str">
        <f t="shared" si="1"/>
        <v>N/A</v>
      </c>
      <c r="G20" s="36">
        <v>10047</v>
      </c>
      <c r="H20" s="44" t="str">
        <f t="shared" si="2"/>
        <v>N/A</v>
      </c>
      <c r="I20" s="12">
        <v>11.83</v>
      </c>
      <c r="J20" s="12">
        <v>4.4930000000000003</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1748</v>
      </c>
      <c r="J21" s="12" t="s">
        <v>1748</v>
      </c>
      <c r="K21" s="45" t="s">
        <v>739</v>
      </c>
      <c r="L21" s="9" t="str">
        <f t="shared" si="3"/>
        <v>N/A</v>
      </c>
    </row>
    <row r="22" spans="1:12" x14ac:dyDescent="0.2">
      <c r="A22" s="4" t="s">
        <v>1729</v>
      </c>
      <c r="B22" s="35" t="s">
        <v>213</v>
      </c>
      <c r="C22" s="36">
        <v>77372</v>
      </c>
      <c r="D22" s="44" t="str">
        <f t="shared" si="0"/>
        <v>N/A</v>
      </c>
      <c r="E22" s="36">
        <v>52365</v>
      </c>
      <c r="F22" s="44" t="str">
        <f t="shared" si="1"/>
        <v>N/A</v>
      </c>
      <c r="G22" s="36">
        <v>52077</v>
      </c>
      <c r="H22" s="44" t="str">
        <f t="shared" si="2"/>
        <v>N/A</v>
      </c>
      <c r="I22" s="12">
        <v>-32.299999999999997</v>
      </c>
      <c r="J22" s="12">
        <v>-0.55000000000000004</v>
      </c>
      <c r="K22" s="45" t="s">
        <v>739</v>
      </c>
      <c r="L22" s="9" t="str">
        <f t="shared" si="3"/>
        <v>Yes</v>
      </c>
    </row>
    <row r="23" spans="1:12" x14ac:dyDescent="0.2">
      <c r="A23" s="4" t="s">
        <v>1001</v>
      </c>
      <c r="B23" s="35" t="s">
        <v>213</v>
      </c>
      <c r="C23" s="36">
        <v>34083</v>
      </c>
      <c r="D23" s="44" t="str">
        <f t="shared" si="0"/>
        <v>N/A</v>
      </c>
      <c r="E23" s="36">
        <v>26458</v>
      </c>
      <c r="F23" s="44" t="str">
        <f t="shared" si="1"/>
        <v>N/A</v>
      </c>
      <c r="G23" s="36">
        <v>26668</v>
      </c>
      <c r="H23" s="44" t="str">
        <f t="shared" si="2"/>
        <v>N/A</v>
      </c>
      <c r="I23" s="12">
        <v>-22.4</v>
      </c>
      <c r="J23" s="12">
        <v>0.79369999999999996</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1748</v>
      </c>
      <c r="J24" s="12" t="s">
        <v>1748</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1748</v>
      </c>
      <c r="J25" s="12" t="s">
        <v>1748</v>
      </c>
      <c r="K25" s="45" t="s">
        <v>739</v>
      </c>
      <c r="L25" s="9" t="str">
        <f t="shared" si="3"/>
        <v>N/A</v>
      </c>
    </row>
    <row r="26" spans="1:12" x14ac:dyDescent="0.2">
      <c r="A26" s="4" t="s">
        <v>1004</v>
      </c>
      <c r="B26" s="35" t="s">
        <v>213</v>
      </c>
      <c r="C26" s="36">
        <v>37078</v>
      </c>
      <c r="D26" s="44" t="str">
        <f t="shared" si="0"/>
        <v>N/A</v>
      </c>
      <c r="E26" s="36">
        <v>19776</v>
      </c>
      <c r="F26" s="44" t="str">
        <f t="shared" si="1"/>
        <v>N/A</v>
      </c>
      <c r="G26" s="36">
        <v>18408</v>
      </c>
      <c r="H26" s="44" t="str">
        <f t="shared" si="2"/>
        <v>N/A</v>
      </c>
      <c r="I26" s="12">
        <v>-46.7</v>
      </c>
      <c r="J26" s="12">
        <v>-6.92</v>
      </c>
      <c r="K26" s="45" t="s">
        <v>739</v>
      </c>
      <c r="L26" s="9" t="str">
        <f t="shared" si="3"/>
        <v>Yes</v>
      </c>
    </row>
    <row r="27" spans="1:12" x14ac:dyDescent="0.2">
      <c r="A27" s="4" t="s">
        <v>1005</v>
      </c>
      <c r="B27" s="35" t="s">
        <v>213</v>
      </c>
      <c r="C27" s="36">
        <v>5588</v>
      </c>
      <c r="D27" s="44" t="str">
        <f t="shared" si="0"/>
        <v>N/A</v>
      </c>
      <c r="E27" s="36">
        <v>5866</v>
      </c>
      <c r="F27" s="44" t="str">
        <f t="shared" si="1"/>
        <v>N/A</v>
      </c>
      <c r="G27" s="36">
        <v>6839</v>
      </c>
      <c r="H27" s="44" t="str">
        <f t="shared" si="2"/>
        <v>N/A</v>
      </c>
      <c r="I27" s="12">
        <v>4.9749999999999996</v>
      </c>
      <c r="J27" s="12">
        <v>16.59</v>
      </c>
      <c r="K27" s="45" t="s">
        <v>739</v>
      </c>
      <c r="L27" s="9" t="str">
        <f t="shared" si="3"/>
        <v>Yes</v>
      </c>
    </row>
    <row r="28" spans="1:12" x14ac:dyDescent="0.2">
      <c r="A28" s="58" t="s">
        <v>1006</v>
      </c>
      <c r="B28" s="35" t="s">
        <v>213</v>
      </c>
      <c r="C28" s="36">
        <v>442</v>
      </c>
      <c r="D28" s="44" t="str">
        <f t="shared" si="0"/>
        <v>N/A</v>
      </c>
      <c r="E28" s="36">
        <v>165</v>
      </c>
      <c r="F28" s="44" t="str">
        <f t="shared" si="1"/>
        <v>N/A</v>
      </c>
      <c r="G28" s="36">
        <v>153</v>
      </c>
      <c r="H28" s="44" t="str">
        <f t="shared" si="2"/>
        <v>N/A</v>
      </c>
      <c r="I28" s="12">
        <v>-62.7</v>
      </c>
      <c r="J28" s="12">
        <v>-7.27</v>
      </c>
      <c r="K28" s="45" t="s">
        <v>739</v>
      </c>
      <c r="L28" s="9" t="str">
        <f t="shared" si="3"/>
        <v>Yes</v>
      </c>
    </row>
    <row r="29" spans="1:12" x14ac:dyDescent="0.2">
      <c r="A29" s="58" t="s">
        <v>1007</v>
      </c>
      <c r="B29" s="35" t="s">
        <v>213</v>
      </c>
      <c r="C29" s="36">
        <v>181</v>
      </c>
      <c r="D29" s="44" t="str">
        <f t="shared" si="0"/>
        <v>N/A</v>
      </c>
      <c r="E29" s="36">
        <v>100</v>
      </c>
      <c r="F29" s="44" t="str">
        <f t="shared" si="1"/>
        <v>N/A</v>
      </c>
      <c r="G29" s="36">
        <v>11</v>
      </c>
      <c r="H29" s="44" t="str">
        <f t="shared" si="2"/>
        <v>N/A</v>
      </c>
      <c r="I29" s="12">
        <v>-44.8</v>
      </c>
      <c r="J29" s="12">
        <v>-91</v>
      </c>
      <c r="K29" s="45" t="s">
        <v>739</v>
      </c>
      <c r="L29" s="9" t="str">
        <f t="shared" si="3"/>
        <v>No</v>
      </c>
    </row>
    <row r="30" spans="1:12" x14ac:dyDescent="0.2">
      <c r="A30" s="58" t="s">
        <v>106</v>
      </c>
      <c r="B30" s="35" t="s">
        <v>213</v>
      </c>
      <c r="C30" s="36">
        <v>86439</v>
      </c>
      <c r="D30" s="44" t="str">
        <f t="shared" si="0"/>
        <v>N/A</v>
      </c>
      <c r="E30" s="36">
        <v>55722</v>
      </c>
      <c r="F30" s="44" t="str">
        <f t="shared" si="1"/>
        <v>N/A</v>
      </c>
      <c r="G30" s="36">
        <v>46263</v>
      </c>
      <c r="H30" s="44" t="str">
        <f t="shared" si="2"/>
        <v>N/A</v>
      </c>
      <c r="I30" s="12">
        <v>-35.5</v>
      </c>
      <c r="J30" s="12">
        <v>-17</v>
      </c>
      <c r="K30" s="45" t="s">
        <v>739</v>
      </c>
      <c r="L30" s="9" t="str">
        <f t="shared" si="3"/>
        <v>Yes</v>
      </c>
    </row>
    <row r="31" spans="1:12" x14ac:dyDescent="0.2">
      <c r="A31" s="46" t="s">
        <v>1008</v>
      </c>
      <c r="B31" s="35" t="s">
        <v>213</v>
      </c>
      <c r="C31" s="36">
        <v>37456</v>
      </c>
      <c r="D31" s="44" t="str">
        <f t="shared" si="0"/>
        <v>N/A</v>
      </c>
      <c r="E31" s="36">
        <v>26151</v>
      </c>
      <c r="F31" s="44" t="str">
        <f t="shared" si="1"/>
        <v>N/A</v>
      </c>
      <c r="G31" s="36">
        <v>26613</v>
      </c>
      <c r="H31" s="44" t="str">
        <f t="shared" si="2"/>
        <v>N/A</v>
      </c>
      <c r="I31" s="12">
        <v>-30.2</v>
      </c>
      <c r="J31" s="12">
        <v>1.7669999999999999</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1748</v>
      </c>
      <c r="J32" s="12" t="s">
        <v>1748</v>
      </c>
      <c r="K32" s="45" t="s">
        <v>739</v>
      </c>
      <c r="L32" s="9" t="str">
        <f t="shared" si="3"/>
        <v>N/A</v>
      </c>
    </row>
    <row r="33" spans="1:12" x14ac:dyDescent="0.2">
      <c r="A33" s="46" t="s">
        <v>1010</v>
      </c>
      <c r="B33" s="35" t="s">
        <v>213</v>
      </c>
      <c r="C33" s="36">
        <v>0</v>
      </c>
      <c r="D33" s="44" t="str">
        <f t="shared" si="0"/>
        <v>N/A</v>
      </c>
      <c r="E33" s="36">
        <v>0</v>
      </c>
      <c r="F33" s="44" t="str">
        <f t="shared" si="1"/>
        <v>N/A</v>
      </c>
      <c r="G33" s="36">
        <v>0</v>
      </c>
      <c r="H33" s="44" t="str">
        <f t="shared" si="2"/>
        <v>N/A</v>
      </c>
      <c r="I33" s="12" t="s">
        <v>1748</v>
      </c>
      <c r="J33" s="12" t="s">
        <v>1748</v>
      </c>
      <c r="K33" s="45" t="s">
        <v>739</v>
      </c>
      <c r="L33" s="9" t="str">
        <f t="shared" si="3"/>
        <v>N/A</v>
      </c>
    </row>
    <row r="34" spans="1:12" x14ac:dyDescent="0.2">
      <c r="A34" s="46" t="s">
        <v>1011</v>
      </c>
      <c r="B34" s="35" t="s">
        <v>213</v>
      </c>
      <c r="C34" s="36">
        <v>1601</v>
      </c>
      <c r="D34" s="44" t="str">
        <f t="shared" si="0"/>
        <v>N/A</v>
      </c>
      <c r="E34" s="36">
        <v>1028</v>
      </c>
      <c r="F34" s="44" t="str">
        <f t="shared" si="1"/>
        <v>N/A</v>
      </c>
      <c r="G34" s="36">
        <v>1168</v>
      </c>
      <c r="H34" s="44" t="str">
        <f t="shared" si="2"/>
        <v>N/A</v>
      </c>
      <c r="I34" s="12">
        <v>-35.799999999999997</v>
      </c>
      <c r="J34" s="12">
        <v>13.62</v>
      </c>
      <c r="K34" s="45" t="s">
        <v>739</v>
      </c>
      <c r="L34" s="9" t="str">
        <f t="shared" si="3"/>
        <v>Yes</v>
      </c>
    </row>
    <row r="35" spans="1:12" x14ac:dyDescent="0.2">
      <c r="A35" s="46" t="s">
        <v>1012</v>
      </c>
      <c r="B35" s="35" t="s">
        <v>213</v>
      </c>
      <c r="C35" s="36">
        <v>3232</v>
      </c>
      <c r="D35" s="44" t="str">
        <f t="shared" si="0"/>
        <v>N/A</v>
      </c>
      <c r="E35" s="36">
        <v>2041</v>
      </c>
      <c r="F35" s="44" t="str">
        <f t="shared" si="1"/>
        <v>N/A</v>
      </c>
      <c r="G35" s="36">
        <v>1917</v>
      </c>
      <c r="H35" s="44" t="str">
        <f t="shared" si="2"/>
        <v>N/A</v>
      </c>
      <c r="I35" s="12">
        <v>-36.9</v>
      </c>
      <c r="J35" s="12">
        <v>-6.08</v>
      </c>
      <c r="K35" s="45" t="s">
        <v>739</v>
      </c>
      <c r="L35" s="9" t="str">
        <f t="shared" si="3"/>
        <v>Yes</v>
      </c>
    </row>
    <row r="36" spans="1:12" x14ac:dyDescent="0.2">
      <c r="A36" s="46" t="s">
        <v>1013</v>
      </c>
      <c r="B36" s="35" t="s">
        <v>213</v>
      </c>
      <c r="C36" s="36">
        <v>44150</v>
      </c>
      <c r="D36" s="44" t="str">
        <f t="shared" si="0"/>
        <v>N/A</v>
      </c>
      <c r="E36" s="36">
        <v>26502</v>
      </c>
      <c r="F36" s="44" t="str">
        <f t="shared" si="1"/>
        <v>N/A</v>
      </c>
      <c r="G36" s="36">
        <v>16565</v>
      </c>
      <c r="H36" s="44" t="str">
        <f t="shared" si="2"/>
        <v>N/A</v>
      </c>
      <c r="I36" s="12">
        <v>-40</v>
      </c>
      <c r="J36" s="12">
        <v>-37.5</v>
      </c>
      <c r="K36" s="45" t="s">
        <v>739</v>
      </c>
      <c r="L36" s="9" t="str">
        <f t="shared" si="3"/>
        <v>No</v>
      </c>
    </row>
    <row r="37" spans="1:12" x14ac:dyDescent="0.2">
      <c r="A37" s="46" t="s">
        <v>122</v>
      </c>
      <c r="B37" s="35" t="s">
        <v>213</v>
      </c>
      <c r="C37" s="36">
        <v>426</v>
      </c>
      <c r="D37" s="44" t="str">
        <f t="shared" si="0"/>
        <v>N/A</v>
      </c>
      <c r="E37" s="36">
        <v>334</v>
      </c>
      <c r="F37" s="44" t="str">
        <f t="shared" si="1"/>
        <v>N/A</v>
      </c>
      <c r="G37" s="36">
        <v>291</v>
      </c>
      <c r="H37" s="44" t="str">
        <f t="shared" si="2"/>
        <v>N/A</v>
      </c>
      <c r="I37" s="12">
        <v>-21.6</v>
      </c>
      <c r="J37" s="12">
        <v>-12.9</v>
      </c>
      <c r="K37" s="45" t="s">
        <v>739</v>
      </c>
      <c r="L37" s="9" t="str">
        <f t="shared" si="3"/>
        <v>Yes</v>
      </c>
    </row>
    <row r="38" spans="1:12" x14ac:dyDescent="0.2">
      <c r="A38" s="46" t="s">
        <v>84</v>
      </c>
      <c r="B38" s="35" t="s">
        <v>213</v>
      </c>
      <c r="C38" s="47">
        <v>638089135</v>
      </c>
      <c r="D38" s="44" t="str">
        <f t="shared" si="0"/>
        <v>N/A</v>
      </c>
      <c r="E38" s="47">
        <v>707681061</v>
      </c>
      <c r="F38" s="44" t="str">
        <f t="shared" si="1"/>
        <v>N/A</v>
      </c>
      <c r="G38" s="47">
        <v>824408922</v>
      </c>
      <c r="H38" s="44" t="str">
        <f t="shared" si="2"/>
        <v>N/A</v>
      </c>
      <c r="I38" s="12">
        <v>10.91</v>
      </c>
      <c r="J38" s="12">
        <v>16.489999999999998</v>
      </c>
      <c r="K38" s="45" t="s">
        <v>739</v>
      </c>
      <c r="L38" s="9" t="str">
        <f t="shared" si="3"/>
        <v>Yes</v>
      </c>
    </row>
    <row r="39" spans="1:12" x14ac:dyDescent="0.2">
      <c r="A39" s="46" t="s">
        <v>1302</v>
      </c>
      <c r="B39" s="35" t="s">
        <v>213</v>
      </c>
      <c r="C39" s="47">
        <v>3304.1582822999999</v>
      </c>
      <c r="D39" s="44" t="str">
        <f t="shared" si="0"/>
        <v>N/A</v>
      </c>
      <c r="E39" s="47">
        <v>5144.8630762000003</v>
      </c>
      <c r="F39" s="44" t="str">
        <f t="shared" si="1"/>
        <v>N/A</v>
      </c>
      <c r="G39" s="47">
        <v>6413.0384746999998</v>
      </c>
      <c r="H39" s="44" t="str">
        <f t="shared" si="2"/>
        <v>N/A</v>
      </c>
      <c r="I39" s="12">
        <v>55.71</v>
      </c>
      <c r="J39" s="12">
        <v>24.65</v>
      </c>
      <c r="K39" s="45" t="s">
        <v>739</v>
      </c>
      <c r="L39" s="9" t="str">
        <f t="shared" si="3"/>
        <v>Yes</v>
      </c>
    </row>
    <row r="40" spans="1:12" x14ac:dyDescent="0.2">
      <c r="A40" s="46" t="s">
        <v>1303</v>
      </c>
      <c r="B40" s="35" t="s">
        <v>213</v>
      </c>
      <c r="C40" s="47">
        <v>10931.050381999999</v>
      </c>
      <c r="D40" s="44" t="str">
        <f>IF($B40="N/A","N/A",IF(C40&gt;10,"No",IF(C40&lt;-10,"No","Yes")))</f>
        <v>N/A</v>
      </c>
      <c r="E40" s="47">
        <v>10525.642696000001</v>
      </c>
      <c r="F40" s="44" t="str">
        <f>IF($B40="N/A","N/A",IF(E40&gt;10,"No",IF(E40&lt;-10,"No","Yes")))</f>
        <v>N/A</v>
      </c>
      <c r="G40" s="47">
        <v>11944.839346000001</v>
      </c>
      <c r="H40" s="44" t="str">
        <f>IF($B40="N/A","N/A",IF(G40&gt;10,"No",IF(G40&lt;-10,"No","Yes")))</f>
        <v>N/A</v>
      </c>
      <c r="I40" s="12">
        <v>-3.71</v>
      </c>
      <c r="J40" s="12">
        <v>13.48</v>
      </c>
      <c r="K40" s="45" t="s">
        <v>739</v>
      </c>
      <c r="L40" s="9" t="str">
        <f>IF(J40="Div by 0", "N/A", IF(K40="N/A","N/A", IF(J40&gt;VALUE(MID(K40,1,2)), "No", IF(J40&lt;-1*VALUE(MID(K40,1,2)), "No", "Yes"))))</f>
        <v>Yes</v>
      </c>
    </row>
    <row r="41" spans="1:12" x14ac:dyDescent="0.2">
      <c r="A41" s="46" t="s">
        <v>107</v>
      </c>
      <c r="B41" s="35" t="s">
        <v>213</v>
      </c>
      <c r="C41" s="47">
        <v>1304544181</v>
      </c>
      <c r="D41" s="44" t="str">
        <f t="shared" ref="D41:D44" si="4">IF($B41="N/A","N/A",IF(C41&gt;10,"No",IF(C41&lt;-10,"No","Yes")))</f>
        <v>N/A</v>
      </c>
      <c r="E41" s="47">
        <v>1026677027</v>
      </c>
      <c r="F41" s="44" t="str">
        <f t="shared" ref="F41:F44" si="5">IF($B41="N/A","N/A",IF(E41&gt;10,"No",IF(E41&lt;-10,"No","Yes")))</f>
        <v>N/A</v>
      </c>
      <c r="G41" s="47">
        <v>966593678</v>
      </c>
      <c r="H41" s="44" t="str">
        <f t="shared" ref="H41:H44" si="6">IF($B41="N/A","N/A",IF(G41&gt;10,"No",IF(G41&lt;-10,"No","Yes")))</f>
        <v>N/A</v>
      </c>
      <c r="I41" s="12">
        <v>-21.3</v>
      </c>
      <c r="J41" s="12">
        <v>-5.85</v>
      </c>
      <c r="K41" s="45" t="s">
        <v>739</v>
      </c>
      <c r="L41" s="9" t="str">
        <f t="shared" ref="L41:L43" si="7">IF(J41="Div by 0", "N/A", IF(K41="N/A","N/A", IF(J41&gt;VALUE(MID(K41,1,2)), "No", IF(J41&lt;-1*VALUE(MID(K41,1,2)), "No", "Yes"))))</f>
        <v>Yes</v>
      </c>
    </row>
    <row r="42" spans="1:12" x14ac:dyDescent="0.2">
      <c r="A42" s="46" t="s">
        <v>158</v>
      </c>
      <c r="B42" s="48" t="s">
        <v>217</v>
      </c>
      <c r="C42" s="1">
        <v>101855</v>
      </c>
      <c r="D42" s="44" t="str">
        <f>IF($B42="N/A","N/A",IF(C42&gt;0,"No",IF(C42&lt;0,"No","Yes")))</f>
        <v>No</v>
      </c>
      <c r="E42" s="1">
        <v>32875</v>
      </c>
      <c r="F42" s="44" t="str">
        <f>IF($B42="N/A","N/A",IF(E42&gt;0,"No",IF(E42&lt;0,"No","Yes")))</f>
        <v>No</v>
      </c>
      <c r="G42" s="1">
        <v>24492</v>
      </c>
      <c r="H42" s="44" t="str">
        <f>IF($B42="N/A","N/A",IF(G42&gt;0,"No",IF(G42&lt;0,"No","Yes")))</f>
        <v>No</v>
      </c>
      <c r="I42" s="12">
        <v>-67.7</v>
      </c>
      <c r="J42" s="12">
        <v>-25.5</v>
      </c>
      <c r="K42" s="45" t="s">
        <v>739</v>
      </c>
      <c r="L42" s="9" t="str">
        <f t="shared" si="7"/>
        <v>Yes</v>
      </c>
    </row>
    <row r="43" spans="1:12" x14ac:dyDescent="0.2">
      <c r="A43" s="46" t="s">
        <v>156</v>
      </c>
      <c r="B43" s="35" t="s">
        <v>213</v>
      </c>
      <c r="C43" s="47">
        <v>1117908346</v>
      </c>
      <c r="D43" s="44" t="str">
        <f t="shared" si="4"/>
        <v>N/A</v>
      </c>
      <c r="E43" s="47">
        <v>901759354</v>
      </c>
      <c r="F43" s="44" t="str">
        <f t="shared" si="5"/>
        <v>N/A</v>
      </c>
      <c r="G43" s="47">
        <v>857297391</v>
      </c>
      <c r="H43" s="44" t="str">
        <f t="shared" si="6"/>
        <v>N/A</v>
      </c>
      <c r="I43" s="12">
        <v>-19.3</v>
      </c>
      <c r="J43" s="12">
        <v>-4.93</v>
      </c>
      <c r="K43" s="45" t="s">
        <v>739</v>
      </c>
      <c r="L43" s="9" t="str">
        <f t="shared" si="7"/>
        <v>Yes</v>
      </c>
    </row>
    <row r="44" spans="1:12" x14ac:dyDescent="0.2">
      <c r="A44" s="46" t="s">
        <v>1304</v>
      </c>
      <c r="B44" s="35" t="s">
        <v>213</v>
      </c>
      <c r="C44" s="47">
        <v>10975.488154999999</v>
      </c>
      <c r="D44" s="44" t="str">
        <f t="shared" si="4"/>
        <v>N/A</v>
      </c>
      <c r="E44" s="47">
        <v>27429.942327000001</v>
      </c>
      <c r="F44" s="44" t="str">
        <f t="shared" si="5"/>
        <v>N/A</v>
      </c>
      <c r="G44" s="47">
        <v>35003.159848000003</v>
      </c>
      <c r="H44" s="44" t="str">
        <f t="shared" si="6"/>
        <v>N/A</v>
      </c>
      <c r="I44" s="12">
        <v>149.9</v>
      </c>
      <c r="J44" s="12">
        <v>27.61</v>
      </c>
      <c r="K44" s="45" t="s">
        <v>739</v>
      </c>
      <c r="L44" s="9" t="str">
        <f>IF(J44="Div by 0", "N/A", IF(OR(J44="N/A",K44="N/A"),"N/A", IF(J44&gt;VALUE(MID(K44,1,2)), "No", IF(J44&lt;-1*VALUE(MID(K44,1,2)), "No", "Yes"))))</f>
        <v>Yes</v>
      </c>
    </row>
    <row r="45" spans="1:12" x14ac:dyDescent="0.2">
      <c r="A45" s="46" t="s">
        <v>1305</v>
      </c>
      <c r="B45" s="35" t="s">
        <v>213</v>
      </c>
      <c r="C45" s="47">
        <v>3210.1497143000001</v>
      </c>
      <c r="D45" s="44" t="str">
        <f t="shared" ref="D45:D71" si="8">IF($B45="N/A","N/A",IF(C45&gt;10,"No",IF(C45&lt;-10,"No","Yes")))</f>
        <v>N/A</v>
      </c>
      <c r="E45" s="47">
        <v>3365.5968170000001</v>
      </c>
      <c r="F45" s="44" t="str">
        <f t="shared" ref="F45:F71" si="9">IF($B45="N/A","N/A",IF(E45&gt;10,"No",IF(E45&lt;-10,"No","Yes")))</f>
        <v>N/A</v>
      </c>
      <c r="G45" s="47">
        <v>2654.8312412999999</v>
      </c>
      <c r="H45" s="44" t="str">
        <f t="shared" ref="H45:H71" si="10">IF($B45="N/A","N/A",IF(G45&gt;10,"No",IF(G45&lt;-10,"No","Yes")))</f>
        <v>N/A</v>
      </c>
      <c r="I45" s="12">
        <v>4.8419999999999996</v>
      </c>
      <c r="J45" s="12">
        <v>-21.1</v>
      </c>
      <c r="K45" s="45" t="s">
        <v>739</v>
      </c>
      <c r="L45" s="9" t="str">
        <f t="shared" ref="L45:L71" si="11">IF(J45="Div by 0", "N/A", IF(K45="N/A","N/A", IF(J45&gt;VALUE(MID(K45,1,2)), "No", IF(J45&lt;-1*VALUE(MID(K45,1,2)), "No", "Yes"))))</f>
        <v>Yes</v>
      </c>
    </row>
    <row r="46" spans="1:12" x14ac:dyDescent="0.2">
      <c r="A46" s="46" t="s">
        <v>1306</v>
      </c>
      <c r="B46" s="35" t="s">
        <v>213</v>
      </c>
      <c r="C46" s="47">
        <v>3880.1256982999998</v>
      </c>
      <c r="D46" s="44" t="str">
        <f t="shared" si="8"/>
        <v>N/A</v>
      </c>
      <c r="E46" s="47">
        <v>1888.1275963999999</v>
      </c>
      <c r="F46" s="44" t="str">
        <f t="shared" si="9"/>
        <v>N/A</v>
      </c>
      <c r="G46" s="47">
        <v>1471.2108625999999</v>
      </c>
      <c r="H46" s="44" t="str">
        <f t="shared" si="10"/>
        <v>N/A</v>
      </c>
      <c r="I46" s="12">
        <v>-51.3</v>
      </c>
      <c r="J46" s="12">
        <v>-22.1</v>
      </c>
      <c r="K46" s="45" t="s">
        <v>739</v>
      </c>
      <c r="L46" s="9" t="str">
        <f t="shared" si="11"/>
        <v>Yes</v>
      </c>
    </row>
    <row r="47" spans="1:12" x14ac:dyDescent="0.2">
      <c r="A47" s="46" t="s">
        <v>1307</v>
      </c>
      <c r="B47" s="35" t="s">
        <v>213</v>
      </c>
      <c r="C47" s="47" t="s">
        <v>1748</v>
      </c>
      <c r="D47" s="44" t="str">
        <f t="shared" si="8"/>
        <v>N/A</v>
      </c>
      <c r="E47" s="47" t="s">
        <v>1748</v>
      </c>
      <c r="F47" s="44" t="str">
        <f t="shared" si="9"/>
        <v>N/A</v>
      </c>
      <c r="G47" s="47" t="s">
        <v>1748</v>
      </c>
      <c r="H47" s="44" t="str">
        <f t="shared" si="10"/>
        <v>N/A</v>
      </c>
      <c r="I47" s="12" t="s">
        <v>1748</v>
      </c>
      <c r="J47" s="12" t="s">
        <v>1748</v>
      </c>
      <c r="K47" s="45" t="s">
        <v>739</v>
      </c>
      <c r="L47" s="9" t="str">
        <f t="shared" si="11"/>
        <v>N/A</v>
      </c>
    </row>
    <row r="48" spans="1:12" x14ac:dyDescent="0.2">
      <c r="A48" s="46" t="s">
        <v>1308</v>
      </c>
      <c r="B48" s="35" t="s">
        <v>213</v>
      </c>
      <c r="C48" s="47">
        <v>892.2</v>
      </c>
      <c r="D48" s="44" t="str">
        <f t="shared" si="8"/>
        <v>N/A</v>
      </c>
      <c r="E48" s="47">
        <v>310.16000000000003</v>
      </c>
      <c r="F48" s="44" t="str">
        <f t="shared" si="9"/>
        <v>N/A</v>
      </c>
      <c r="G48" s="47">
        <v>384.52173913000001</v>
      </c>
      <c r="H48" s="44" t="str">
        <f t="shared" si="10"/>
        <v>N/A</v>
      </c>
      <c r="I48" s="12">
        <v>-65.2</v>
      </c>
      <c r="J48" s="12">
        <v>23.98</v>
      </c>
      <c r="K48" s="45" t="s">
        <v>739</v>
      </c>
      <c r="L48" s="9" t="str">
        <f t="shared" si="11"/>
        <v>Yes</v>
      </c>
    </row>
    <row r="49" spans="1:12" x14ac:dyDescent="0.2">
      <c r="A49" s="46" t="s">
        <v>1309</v>
      </c>
      <c r="B49" s="35" t="s">
        <v>213</v>
      </c>
      <c r="C49" s="47">
        <v>2860.4312114999998</v>
      </c>
      <c r="D49" s="44" t="str">
        <f t="shared" si="8"/>
        <v>N/A</v>
      </c>
      <c r="E49" s="47">
        <v>4830.6301020000001</v>
      </c>
      <c r="F49" s="44" t="str">
        <f t="shared" si="9"/>
        <v>N/A</v>
      </c>
      <c r="G49" s="47">
        <v>3764.2545931999998</v>
      </c>
      <c r="H49" s="44" t="str">
        <f t="shared" si="10"/>
        <v>N/A</v>
      </c>
      <c r="I49" s="12">
        <v>68.88</v>
      </c>
      <c r="J49" s="12">
        <v>-22.1</v>
      </c>
      <c r="K49" s="45" t="s">
        <v>739</v>
      </c>
      <c r="L49" s="9" t="str">
        <f t="shared" si="11"/>
        <v>Yes</v>
      </c>
    </row>
    <row r="50" spans="1:12" x14ac:dyDescent="0.2">
      <c r="A50" s="46" t="s">
        <v>1310</v>
      </c>
      <c r="B50" s="35" t="s">
        <v>213</v>
      </c>
      <c r="C50" s="47" t="s">
        <v>1748</v>
      </c>
      <c r="D50" s="44" t="str">
        <f t="shared" si="8"/>
        <v>N/A</v>
      </c>
      <c r="E50" s="47" t="s">
        <v>1748</v>
      </c>
      <c r="F50" s="44" t="str">
        <f t="shared" si="9"/>
        <v>N/A</v>
      </c>
      <c r="G50" s="47" t="s">
        <v>1748</v>
      </c>
      <c r="H50" s="44" t="str">
        <f t="shared" si="10"/>
        <v>N/A</v>
      </c>
      <c r="I50" s="12" t="s">
        <v>1748</v>
      </c>
      <c r="J50" s="12" t="s">
        <v>1748</v>
      </c>
      <c r="K50" s="45" t="s">
        <v>739</v>
      </c>
      <c r="L50" s="9" t="str">
        <f t="shared" si="11"/>
        <v>N/A</v>
      </c>
    </row>
    <row r="51" spans="1:12" x14ac:dyDescent="0.2">
      <c r="A51" s="46" t="s">
        <v>1311</v>
      </c>
      <c r="B51" s="35" t="s">
        <v>213</v>
      </c>
      <c r="C51" s="47">
        <v>7517.4822905000001</v>
      </c>
      <c r="D51" s="44" t="str">
        <f t="shared" si="8"/>
        <v>N/A</v>
      </c>
      <c r="E51" s="47">
        <v>7199.7644723000003</v>
      </c>
      <c r="F51" s="44" t="str">
        <f t="shared" si="9"/>
        <v>N/A</v>
      </c>
      <c r="G51" s="47">
        <v>7951.9657569000001</v>
      </c>
      <c r="H51" s="44" t="str">
        <f t="shared" si="10"/>
        <v>N/A</v>
      </c>
      <c r="I51" s="12">
        <v>-4.2300000000000004</v>
      </c>
      <c r="J51" s="12">
        <v>10.45</v>
      </c>
      <c r="K51" s="45" t="s">
        <v>739</v>
      </c>
      <c r="L51" s="9" t="str">
        <f t="shared" si="11"/>
        <v>Yes</v>
      </c>
    </row>
    <row r="52" spans="1:12" x14ac:dyDescent="0.2">
      <c r="A52" s="46" t="s">
        <v>1312</v>
      </c>
      <c r="B52" s="35" t="s">
        <v>213</v>
      </c>
      <c r="C52" s="47">
        <v>10482.05809</v>
      </c>
      <c r="D52" s="44" t="str">
        <f t="shared" si="8"/>
        <v>N/A</v>
      </c>
      <c r="E52" s="47">
        <v>10450.092769000001</v>
      </c>
      <c r="F52" s="44" t="str">
        <f t="shared" si="9"/>
        <v>N/A</v>
      </c>
      <c r="G52" s="47">
        <v>11268.500312</v>
      </c>
      <c r="H52" s="44" t="str">
        <f t="shared" si="10"/>
        <v>N/A</v>
      </c>
      <c r="I52" s="12">
        <v>-0.30499999999999999</v>
      </c>
      <c r="J52" s="12">
        <v>7.8319999999999999</v>
      </c>
      <c r="K52" s="45" t="s">
        <v>739</v>
      </c>
      <c r="L52" s="9" t="str">
        <f t="shared" si="11"/>
        <v>Yes</v>
      </c>
    </row>
    <row r="53" spans="1:12" x14ac:dyDescent="0.2">
      <c r="A53" s="46" t="s">
        <v>1313</v>
      </c>
      <c r="B53" s="35" t="s">
        <v>213</v>
      </c>
      <c r="C53" s="47" t="s">
        <v>1748</v>
      </c>
      <c r="D53" s="44" t="str">
        <f t="shared" si="8"/>
        <v>N/A</v>
      </c>
      <c r="E53" s="47" t="s">
        <v>1748</v>
      </c>
      <c r="F53" s="44" t="str">
        <f t="shared" si="9"/>
        <v>N/A</v>
      </c>
      <c r="G53" s="47" t="s">
        <v>1748</v>
      </c>
      <c r="H53" s="44" t="str">
        <f t="shared" si="10"/>
        <v>N/A</v>
      </c>
      <c r="I53" s="12" t="s">
        <v>1748</v>
      </c>
      <c r="J53" s="12" t="s">
        <v>1748</v>
      </c>
      <c r="K53" s="45" t="s">
        <v>739</v>
      </c>
      <c r="L53" s="9" t="str">
        <f t="shared" si="11"/>
        <v>N/A</v>
      </c>
    </row>
    <row r="54" spans="1:12" x14ac:dyDescent="0.2">
      <c r="A54" s="46" t="s">
        <v>1314</v>
      </c>
      <c r="B54" s="35" t="s">
        <v>213</v>
      </c>
      <c r="C54" s="47">
        <v>542.11494253000001</v>
      </c>
      <c r="D54" s="44" t="str">
        <f t="shared" si="8"/>
        <v>N/A</v>
      </c>
      <c r="E54" s="47">
        <v>3314.9379561999999</v>
      </c>
      <c r="F54" s="44" t="str">
        <f t="shared" si="9"/>
        <v>N/A</v>
      </c>
      <c r="G54" s="47">
        <v>1391.3658536999999</v>
      </c>
      <c r="H54" s="44" t="str">
        <f t="shared" si="10"/>
        <v>N/A</v>
      </c>
      <c r="I54" s="12">
        <v>511.5</v>
      </c>
      <c r="J54" s="12">
        <v>-58</v>
      </c>
      <c r="K54" s="45" t="s">
        <v>739</v>
      </c>
      <c r="L54" s="9" t="str">
        <f t="shared" si="11"/>
        <v>No</v>
      </c>
    </row>
    <row r="55" spans="1:12" x14ac:dyDescent="0.2">
      <c r="A55" s="46" t="s">
        <v>1691</v>
      </c>
      <c r="B55" s="35" t="s">
        <v>213</v>
      </c>
      <c r="C55" s="47">
        <v>880.25482669999997</v>
      </c>
      <c r="D55" s="44" t="str">
        <f t="shared" si="8"/>
        <v>N/A</v>
      </c>
      <c r="E55" s="47">
        <v>948.07581903000005</v>
      </c>
      <c r="F55" s="44" t="str">
        <f t="shared" si="9"/>
        <v>N/A</v>
      </c>
      <c r="G55" s="47">
        <v>1773.9833781</v>
      </c>
      <c r="H55" s="44" t="str">
        <f t="shared" si="10"/>
        <v>N/A</v>
      </c>
      <c r="I55" s="12">
        <v>7.7050000000000001</v>
      </c>
      <c r="J55" s="12">
        <v>87.11</v>
      </c>
      <c r="K55" s="45" t="s">
        <v>739</v>
      </c>
      <c r="L55" s="9" t="str">
        <f t="shared" si="11"/>
        <v>No</v>
      </c>
    </row>
    <row r="56" spans="1:12" x14ac:dyDescent="0.2">
      <c r="A56" s="46" t="s">
        <v>1315</v>
      </c>
      <c r="B56" s="35" t="s">
        <v>213</v>
      </c>
      <c r="C56" s="47" t="s">
        <v>1748</v>
      </c>
      <c r="D56" s="44" t="str">
        <f t="shared" si="8"/>
        <v>N/A</v>
      </c>
      <c r="E56" s="47" t="s">
        <v>1748</v>
      </c>
      <c r="F56" s="44" t="str">
        <f t="shared" si="9"/>
        <v>N/A</v>
      </c>
      <c r="G56" s="47" t="s">
        <v>1748</v>
      </c>
      <c r="H56" s="44" t="str">
        <f t="shared" si="10"/>
        <v>N/A</v>
      </c>
      <c r="I56" s="12" t="s">
        <v>1748</v>
      </c>
      <c r="J56" s="12" t="s">
        <v>1748</v>
      </c>
      <c r="K56" s="45" t="s">
        <v>739</v>
      </c>
      <c r="L56" s="9" t="str">
        <f t="shared" si="11"/>
        <v>N/A</v>
      </c>
    </row>
    <row r="57" spans="1:12" x14ac:dyDescent="0.2">
      <c r="A57" s="46" t="s">
        <v>1692</v>
      </c>
      <c r="B57" s="35" t="s">
        <v>213</v>
      </c>
      <c r="C57" s="47">
        <v>2540.7318796999998</v>
      </c>
      <c r="D57" s="44" t="str">
        <f t="shared" si="8"/>
        <v>N/A</v>
      </c>
      <c r="E57" s="47">
        <v>4753.7812469999999</v>
      </c>
      <c r="F57" s="44" t="str">
        <f t="shared" si="9"/>
        <v>N/A</v>
      </c>
      <c r="G57" s="47">
        <v>5430.3492905000003</v>
      </c>
      <c r="H57" s="44" t="str">
        <f t="shared" si="10"/>
        <v>N/A</v>
      </c>
      <c r="I57" s="12">
        <v>87.1</v>
      </c>
      <c r="J57" s="12">
        <v>14.23</v>
      </c>
      <c r="K57" s="45" t="s">
        <v>739</v>
      </c>
      <c r="L57" s="9" t="str">
        <f t="shared" si="11"/>
        <v>Yes</v>
      </c>
    </row>
    <row r="58" spans="1:12" x14ac:dyDescent="0.2">
      <c r="A58" s="46" t="s">
        <v>1316</v>
      </c>
      <c r="B58" s="35" t="s">
        <v>213</v>
      </c>
      <c r="C58" s="47">
        <v>3020.2863010999999</v>
      </c>
      <c r="D58" s="44" t="str">
        <f t="shared" si="8"/>
        <v>N/A</v>
      </c>
      <c r="E58" s="47">
        <v>4722.2554614999999</v>
      </c>
      <c r="F58" s="44" t="str">
        <f t="shared" si="9"/>
        <v>N/A</v>
      </c>
      <c r="G58" s="47">
        <v>5283.9488150999996</v>
      </c>
      <c r="H58" s="44" t="str">
        <f t="shared" si="10"/>
        <v>N/A</v>
      </c>
      <c r="I58" s="12">
        <v>56.35</v>
      </c>
      <c r="J58" s="12">
        <v>11.89</v>
      </c>
      <c r="K58" s="45" t="s">
        <v>739</v>
      </c>
      <c r="L58" s="9" t="str">
        <f t="shared" si="11"/>
        <v>Yes</v>
      </c>
    </row>
    <row r="59" spans="1:12" ht="12" customHeight="1" x14ac:dyDescent="0.2">
      <c r="A59" s="46" t="s">
        <v>1693</v>
      </c>
      <c r="B59" s="35" t="s">
        <v>213</v>
      </c>
      <c r="C59" s="47" t="s">
        <v>1748</v>
      </c>
      <c r="D59" s="44" t="str">
        <f t="shared" si="8"/>
        <v>N/A</v>
      </c>
      <c r="E59" s="47" t="s">
        <v>1748</v>
      </c>
      <c r="F59" s="44" t="str">
        <f t="shared" si="9"/>
        <v>N/A</v>
      </c>
      <c r="G59" s="47" t="s">
        <v>1748</v>
      </c>
      <c r="H59" s="44" t="str">
        <f t="shared" si="10"/>
        <v>N/A</v>
      </c>
      <c r="I59" s="12" t="s">
        <v>1748</v>
      </c>
      <c r="J59" s="12" t="s">
        <v>1748</v>
      </c>
      <c r="K59" s="45" t="s">
        <v>739</v>
      </c>
      <c r="L59" s="9" t="str">
        <f t="shared" si="11"/>
        <v>N/A</v>
      </c>
    </row>
    <row r="60" spans="1:12" x14ac:dyDescent="0.2">
      <c r="A60" s="46" t="s">
        <v>1694</v>
      </c>
      <c r="B60" s="35" t="s">
        <v>213</v>
      </c>
      <c r="C60" s="47" t="s">
        <v>1748</v>
      </c>
      <c r="D60" s="44" t="str">
        <f t="shared" si="8"/>
        <v>N/A</v>
      </c>
      <c r="E60" s="47" t="s">
        <v>1748</v>
      </c>
      <c r="F60" s="44" t="str">
        <f t="shared" si="9"/>
        <v>N/A</v>
      </c>
      <c r="G60" s="47" t="s">
        <v>1748</v>
      </c>
      <c r="H60" s="44" t="str">
        <f t="shared" si="10"/>
        <v>N/A</v>
      </c>
      <c r="I60" s="12" t="s">
        <v>1748</v>
      </c>
      <c r="J60" s="12" t="s">
        <v>1748</v>
      </c>
      <c r="K60" s="45" t="s">
        <v>739</v>
      </c>
      <c r="L60" s="9" t="str">
        <f t="shared" si="11"/>
        <v>N/A</v>
      </c>
    </row>
    <row r="61" spans="1:12" x14ac:dyDescent="0.2">
      <c r="A61" s="3" t="s">
        <v>1695</v>
      </c>
      <c r="B61" s="35" t="s">
        <v>213</v>
      </c>
      <c r="C61" s="47">
        <v>2155.3492366999999</v>
      </c>
      <c r="D61" s="44" t="str">
        <f t="shared" si="8"/>
        <v>N/A</v>
      </c>
      <c r="E61" s="47">
        <v>4071.5739279999998</v>
      </c>
      <c r="F61" s="44" t="str">
        <f t="shared" si="9"/>
        <v>N/A</v>
      </c>
      <c r="G61" s="47">
        <v>4927.2562472999998</v>
      </c>
      <c r="H61" s="44" t="str">
        <f t="shared" si="10"/>
        <v>N/A</v>
      </c>
      <c r="I61" s="12">
        <v>88.91</v>
      </c>
      <c r="J61" s="12">
        <v>21.02</v>
      </c>
      <c r="K61" s="45" t="s">
        <v>739</v>
      </c>
      <c r="L61" s="9" t="str">
        <f t="shared" si="11"/>
        <v>Yes</v>
      </c>
    </row>
    <row r="62" spans="1:12" x14ac:dyDescent="0.2">
      <c r="A62" s="3" t="s">
        <v>1696</v>
      </c>
      <c r="B62" s="35" t="s">
        <v>213</v>
      </c>
      <c r="C62" s="47">
        <v>2399.4998209999999</v>
      </c>
      <c r="D62" s="44" t="str">
        <f t="shared" si="8"/>
        <v>N/A</v>
      </c>
      <c r="E62" s="47">
        <v>7352.5576202000002</v>
      </c>
      <c r="F62" s="44" t="str">
        <f t="shared" si="9"/>
        <v>N/A</v>
      </c>
      <c r="G62" s="47">
        <v>7421.8287761000001</v>
      </c>
      <c r="H62" s="44" t="str">
        <f t="shared" si="10"/>
        <v>N/A</v>
      </c>
      <c r="I62" s="12">
        <v>206.4</v>
      </c>
      <c r="J62" s="12">
        <v>0.94210000000000005</v>
      </c>
      <c r="K62" s="45" t="s">
        <v>739</v>
      </c>
      <c r="L62" s="9" t="str">
        <f t="shared" si="11"/>
        <v>Yes</v>
      </c>
    </row>
    <row r="63" spans="1:12" x14ac:dyDescent="0.2">
      <c r="A63" s="3" t="s">
        <v>1697</v>
      </c>
      <c r="B63" s="35" t="s">
        <v>213</v>
      </c>
      <c r="C63" s="47">
        <v>456.09049773999999</v>
      </c>
      <c r="D63" s="44" t="str">
        <f t="shared" si="8"/>
        <v>N/A</v>
      </c>
      <c r="E63" s="47">
        <v>1523.6666667</v>
      </c>
      <c r="F63" s="44" t="str">
        <f t="shared" si="9"/>
        <v>N/A</v>
      </c>
      <c r="G63" s="47">
        <v>1507.9607842999999</v>
      </c>
      <c r="H63" s="44" t="str">
        <f t="shared" si="10"/>
        <v>N/A</v>
      </c>
      <c r="I63" s="12">
        <v>234.1</v>
      </c>
      <c r="J63" s="12">
        <v>-1.03</v>
      </c>
      <c r="K63" s="45" t="s">
        <v>739</v>
      </c>
      <c r="L63" s="9" t="str">
        <f t="shared" si="11"/>
        <v>Yes</v>
      </c>
    </row>
    <row r="64" spans="1:12" x14ac:dyDescent="0.2">
      <c r="A64" s="3" t="s">
        <v>1698</v>
      </c>
      <c r="B64" s="35" t="s">
        <v>213</v>
      </c>
      <c r="C64" s="47">
        <v>635.65193369999997</v>
      </c>
      <c r="D64" s="44" t="str">
        <f t="shared" si="8"/>
        <v>N/A</v>
      </c>
      <c r="E64" s="47">
        <v>893.66</v>
      </c>
      <c r="F64" s="44" t="str">
        <f t="shared" si="9"/>
        <v>N/A</v>
      </c>
      <c r="G64" s="47">
        <v>21601.666667000001</v>
      </c>
      <c r="H64" s="44" t="str">
        <f t="shared" si="10"/>
        <v>N/A</v>
      </c>
      <c r="I64" s="12">
        <v>40.590000000000003</v>
      </c>
      <c r="J64" s="12">
        <v>2317</v>
      </c>
      <c r="K64" s="45" t="s">
        <v>739</v>
      </c>
      <c r="L64" s="9" t="str">
        <f t="shared" si="11"/>
        <v>No</v>
      </c>
    </row>
    <row r="65" spans="1:12" x14ac:dyDescent="0.2">
      <c r="A65" s="3" t="s">
        <v>1699</v>
      </c>
      <c r="B65" s="35" t="s">
        <v>213</v>
      </c>
      <c r="C65" s="47">
        <v>2602.6354769999998</v>
      </c>
      <c r="D65" s="44" t="str">
        <f t="shared" si="8"/>
        <v>N/A</v>
      </c>
      <c r="E65" s="47">
        <v>4477.7001542999997</v>
      </c>
      <c r="F65" s="44" t="str">
        <f t="shared" si="9"/>
        <v>N/A</v>
      </c>
      <c r="G65" s="47">
        <v>6596.3270431999999</v>
      </c>
      <c r="H65" s="44" t="str">
        <f t="shared" si="10"/>
        <v>N/A</v>
      </c>
      <c r="I65" s="12">
        <v>72.040000000000006</v>
      </c>
      <c r="J65" s="12">
        <v>47.32</v>
      </c>
      <c r="K65" s="45" t="s">
        <v>739</v>
      </c>
      <c r="L65" s="9" t="str">
        <f t="shared" si="11"/>
        <v>No</v>
      </c>
    </row>
    <row r="66" spans="1:12" x14ac:dyDescent="0.2">
      <c r="A66" s="3" t="s">
        <v>1700</v>
      </c>
      <c r="B66" s="35" t="s">
        <v>213</v>
      </c>
      <c r="C66" s="47">
        <v>5055.7250107</v>
      </c>
      <c r="D66" s="44" t="str">
        <f t="shared" si="8"/>
        <v>N/A</v>
      </c>
      <c r="E66" s="47">
        <v>8187.2232037000003</v>
      </c>
      <c r="F66" s="44" t="str">
        <f t="shared" si="9"/>
        <v>N/A</v>
      </c>
      <c r="G66" s="47">
        <v>10109.526021</v>
      </c>
      <c r="H66" s="44" t="str">
        <f t="shared" si="10"/>
        <v>N/A</v>
      </c>
      <c r="I66" s="12">
        <v>61.94</v>
      </c>
      <c r="J66" s="12">
        <v>23.48</v>
      </c>
      <c r="K66" s="45" t="s">
        <v>739</v>
      </c>
      <c r="L66" s="9" t="str">
        <f t="shared" si="11"/>
        <v>Yes</v>
      </c>
    </row>
    <row r="67" spans="1:12" x14ac:dyDescent="0.2">
      <c r="A67" s="3" t="s">
        <v>1701</v>
      </c>
      <c r="B67" s="35" t="s">
        <v>213</v>
      </c>
      <c r="C67" s="47" t="s">
        <v>1748</v>
      </c>
      <c r="D67" s="44" t="str">
        <f t="shared" si="8"/>
        <v>N/A</v>
      </c>
      <c r="E67" s="47" t="s">
        <v>1748</v>
      </c>
      <c r="F67" s="44" t="str">
        <f t="shared" si="9"/>
        <v>N/A</v>
      </c>
      <c r="G67" s="47" t="s">
        <v>1748</v>
      </c>
      <c r="H67" s="44" t="str">
        <f t="shared" si="10"/>
        <v>N/A</v>
      </c>
      <c r="I67" s="12" t="s">
        <v>1748</v>
      </c>
      <c r="J67" s="12" t="s">
        <v>1748</v>
      </c>
      <c r="K67" s="45" t="s">
        <v>739</v>
      </c>
      <c r="L67" s="9" t="str">
        <f t="shared" si="11"/>
        <v>N/A</v>
      </c>
    </row>
    <row r="68" spans="1:12" x14ac:dyDescent="0.2">
      <c r="A68" s="2" t="s">
        <v>1702</v>
      </c>
      <c r="B68" s="35" t="s">
        <v>213</v>
      </c>
      <c r="C68" s="47" t="s">
        <v>1748</v>
      </c>
      <c r="D68" s="44" t="str">
        <f t="shared" si="8"/>
        <v>N/A</v>
      </c>
      <c r="E68" s="47" t="s">
        <v>1748</v>
      </c>
      <c r="F68" s="44" t="str">
        <f t="shared" si="9"/>
        <v>N/A</v>
      </c>
      <c r="G68" s="47" t="s">
        <v>1748</v>
      </c>
      <c r="H68" s="44" t="str">
        <f t="shared" si="10"/>
        <v>N/A</v>
      </c>
      <c r="I68" s="12" t="s">
        <v>1748</v>
      </c>
      <c r="J68" s="12" t="s">
        <v>1748</v>
      </c>
      <c r="K68" s="45" t="s">
        <v>739</v>
      </c>
      <c r="L68" s="9" t="str">
        <f t="shared" si="11"/>
        <v>N/A</v>
      </c>
    </row>
    <row r="69" spans="1:12" x14ac:dyDescent="0.2">
      <c r="A69" s="2" t="s">
        <v>1703</v>
      </c>
      <c r="B69" s="35" t="s">
        <v>213</v>
      </c>
      <c r="C69" s="47">
        <v>5301.1361649</v>
      </c>
      <c r="D69" s="44" t="str">
        <f t="shared" si="8"/>
        <v>N/A</v>
      </c>
      <c r="E69" s="47">
        <v>10294.233463</v>
      </c>
      <c r="F69" s="44" t="str">
        <f t="shared" si="9"/>
        <v>N/A</v>
      </c>
      <c r="G69" s="47">
        <v>11071.909247</v>
      </c>
      <c r="H69" s="44" t="str">
        <f t="shared" si="10"/>
        <v>N/A</v>
      </c>
      <c r="I69" s="12">
        <v>94.19</v>
      </c>
      <c r="J69" s="12">
        <v>7.5540000000000003</v>
      </c>
      <c r="K69" s="45" t="s">
        <v>739</v>
      </c>
      <c r="L69" s="9" t="str">
        <f t="shared" si="11"/>
        <v>Yes</v>
      </c>
    </row>
    <row r="70" spans="1:12" x14ac:dyDescent="0.2">
      <c r="A70" s="46" t="s">
        <v>1704</v>
      </c>
      <c r="B70" s="35" t="s">
        <v>213</v>
      </c>
      <c r="C70" s="47">
        <v>2268.5099009999999</v>
      </c>
      <c r="D70" s="44" t="str">
        <f t="shared" si="8"/>
        <v>N/A</v>
      </c>
      <c r="E70" s="47">
        <v>4930.7981381999998</v>
      </c>
      <c r="F70" s="44" t="str">
        <f t="shared" si="9"/>
        <v>N/A</v>
      </c>
      <c r="G70" s="47">
        <v>5981.1408450999998</v>
      </c>
      <c r="H70" s="44" t="str">
        <f t="shared" si="10"/>
        <v>N/A</v>
      </c>
      <c r="I70" s="12">
        <v>117.4</v>
      </c>
      <c r="J70" s="12">
        <v>21.3</v>
      </c>
      <c r="K70" s="45" t="s">
        <v>739</v>
      </c>
      <c r="L70" s="9" t="str">
        <f t="shared" si="11"/>
        <v>Yes</v>
      </c>
    </row>
    <row r="71" spans="1:12" x14ac:dyDescent="0.2">
      <c r="A71" s="46" t="s">
        <v>1705</v>
      </c>
      <c r="B71" s="35" t="s">
        <v>213</v>
      </c>
      <c r="C71" s="47">
        <v>448.08672706999999</v>
      </c>
      <c r="D71" s="44" t="str">
        <f t="shared" si="8"/>
        <v>N/A</v>
      </c>
      <c r="E71" s="47">
        <v>556.79205343000001</v>
      </c>
      <c r="F71" s="44" t="str">
        <f t="shared" si="9"/>
        <v>N/A</v>
      </c>
      <c r="G71" s="47">
        <v>707.71053426000003</v>
      </c>
      <c r="H71" s="44" t="str">
        <f t="shared" si="10"/>
        <v>N/A</v>
      </c>
      <c r="I71" s="12">
        <v>24.26</v>
      </c>
      <c r="J71" s="12">
        <v>27.1</v>
      </c>
      <c r="K71" s="45" t="s">
        <v>739</v>
      </c>
      <c r="L71" s="9" t="str">
        <f t="shared" si="11"/>
        <v>Yes</v>
      </c>
    </row>
    <row r="72" spans="1:12" x14ac:dyDescent="0.2">
      <c r="A72" s="46" t="s">
        <v>1623</v>
      </c>
      <c r="B72" s="35" t="s">
        <v>213</v>
      </c>
      <c r="C72" s="47">
        <v>60988148</v>
      </c>
      <c r="D72" s="44" t="str">
        <f t="shared" ref="D72:D135" si="12">IF($B72="N/A","N/A",IF(C72&gt;10,"No",IF(C72&lt;-10,"No","Yes")))</f>
        <v>N/A</v>
      </c>
      <c r="E72" s="47">
        <v>77653904</v>
      </c>
      <c r="F72" s="44" t="str">
        <f t="shared" ref="F72:F135" si="13">IF($B72="N/A","N/A",IF(E72&gt;10,"No",IF(E72&lt;-10,"No","Yes")))</f>
        <v>N/A</v>
      </c>
      <c r="G72" s="47">
        <v>69898360</v>
      </c>
      <c r="H72" s="44" t="str">
        <f t="shared" ref="H72:H135" si="14">IF($B72="N/A","N/A",IF(G72&gt;10,"No",IF(G72&lt;-10,"No","Yes")))</f>
        <v>N/A</v>
      </c>
      <c r="I72" s="12">
        <v>27.33</v>
      </c>
      <c r="J72" s="12">
        <v>-9.99</v>
      </c>
      <c r="K72" s="45" t="s">
        <v>739</v>
      </c>
      <c r="L72" s="9" t="str">
        <f t="shared" ref="L72:L132" si="15">IF(J72="Div by 0", "N/A", IF(K72="N/A","N/A", IF(J72&gt;VALUE(MID(K72,1,2)), "No", IF(J72&lt;-1*VALUE(MID(K72,1,2)), "No", "Yes"))))</f>
        <v>Yes</v>
      </c>
    </row>
    <row r="73" spans="1:12" x14ac:dyDescent="0.2">
      <c r="A73" s="46" t="s">
        <v>1624</v>
      </c>
      <c r="B73" s="35" t="s">
        <v>213</v>
      </c>
      <c r="C73" s="36">
        <v>6338</v>
      </c>
      <c r="D73" s="44" t="str">
        <f t="shared" si="12"/>
        <v>N/A</v>
      </c>
      <c r="E73" s="36">
        <v>9816</v>
      </c>
      <c r="F73" s="44" t="str">
        <f t="shared" si="13"/>
        <v>N/A</v>
      </c>
      <c r="G73" s="36">
        <v>9558</v>
      </c>
      <c r="H73" s="44" t="str">
        <f t="shared" si="14"/>
        <v>N/A</v>
      </c>
      <c r="I73" s="12">
        <v>54.88</v>
      </c>
      <c r="J73" s="12">
        <v>-2.63</v>
      </c>
      <c r="K73" s="45" t="s">
        <v>739</v>
      </c>
      <c r="L73" s="9" t="str">
        <f t="shared" si="15"/>
        <v>Yes</v>
      </c>
    </row>
    <row r="74" spans="1:12" x14ac:dyDescent="0.2">
      <c r="A74" s="46" t="s">
        <v>1317</v>
      </c>
      <c r="B74" s="35" t="s">
        <v>213</v>
      </c>
      <c r="C74" s="47">
        <v>9622.6172294000007</v>
      </c>
      <c r="D74" s="44" t="str">
        <f t="shared" si="12"/>
        <v>N/A</v>
      </c>
      <c r="E74" s="47">
        <v>7910.9519152000003</v>
      </c>
      <c r="F74" s="44" t="str">
        <f t="shared" si="13"/>
        <v>N/A</v>
      </c>
      <c r="G74" s="47">
        <v>7313.0738647999997</v>
      </c>
      <c r="H74" s="44" t="str">
        <f t="shared" si="14"/>
        <v>N/A</v>
      </c>
      <c r="I74" s="12">
        <v>-17.8</v>
      </c>
      <c r="J74" s="12">
        <v>-7.56</v>
      </c>
      <c r="K74" s="45" t="s">
        <v>739</v>
      </c>
      <c r="L74" s="9" t="str">
        <f t="shared" si="15"/>
        <v>Yes</v>
      </c>
    </row>
    <row r="75" spans="1:12" ht="25.5" x14ac:dyDescent="0.2">
      <c r="A75" s="46" t="s">
        <v>1318</v>
      </c>
      <c r="B75" s="35" t="s">
        <v>213</v>
      </c>
      <c r="C75" s="36">
        <v>5.1781319027999997</v>
      </c>
      <c r="D75" s="44" t="str">
        <f t="shared" si="12"/>
        <v>N/A</v>
      </c>
      <c r="E75" s="36">
        <v>4.6999796251000001</v>
      </c>
      <c r="F75" s="44" t="str">
        <f t="shared" si="13"/>
        <v>N/A</v>
      </c>
      <c r="G75" s="36">
        <v>4.7452395898999997</v>
      </c>
      <c r="H75" s="44" t="str">
        <f t="shared" si="14"/>
        <v>N/A</v>
      </c>
      <c r="I75" s="12">
        <v>-9.23</v>
      </c>
      <c r="J75" s="12">
        <v>0.96299999999999997</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1748</v>
      </c>
      <c r="J76" s="12" t="s">
        <v>1748</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1748</v>
      </c>
      <c r="J77" s="12" t="s">
        <v>1748</v>
      </c>
      <c r="K77" s="45" t="s">
        <v>739</v>
      </c>
      <c r="L77" s="9" t="str">
        <f t="shared" si="15"/>
        <v>N/A</v>
      </c>
    </row>
    <row r="78" spans="1:12" x14ac:dyDescent="0.2">
      <c r="A78" s="46" t="s">
        <v>1319</v>
      </c>
      <c r="B78" s="35" t="s">
        <v>213</v>
      </c>
      <c r="C78" s="47" t="s">
        <v>1748</v>
      </c>
      <c r="D78" s="44" t="str">
        <f t="shared" si="12"/>
        <v>N/A</v>
      </c>
      <c r="E78" s="47" t="s">
        <v>1748</v>
      </c>
      <c r="F78" s="44" t="str">
        <f t="shared" si="13"/>
        <v>N/A</v>
      </c>
      <c r="G78" s="47" t="s">
        <v>1748</v>
      </c>
      <c r="H78" s="44" t="str">
        <f t="shared" si="14"/>
        <v>N/A</v>
      </c>
      <c r="I78" s="12" t="s">
        <v>1748</v>
      </c>
      <c r="J78" s="12" t="s">
        <v>1748</v>
      </c>
      <c r="K78" s="45" t="s">
        <v>739</v>
      </c>
      <c r="L78" s="9" t="str">
        <f t="shared" si="15"/>
        <v>N/A</v>
      </c>
    </row>
    <row r="79" spans="1:12" ht="25.5" x14ac:dyDescent="0.2">
      <c r="A79" s="46" t="s">
        <v>550</v>
      </c>
      <c r="B79" s="35" t="s">
        <v>213</v>
      </c>
      <c r="C79" s="47">
        <v>875513</v>
      </c>
      <c r="D79" s="44" t="str">
        <f t="shared" si="12"/>
        <v>N/A</v>
      </c>
      <c r="E79" s="47">
        <v>1548127</v>
      </c>
      <c r="F79" s="44" t="str">
        <f t="shared" si="13"/>
        <v>N/A</v>
      </c>
      <c r="G79" s="47">
        <v>1459590</v>
      </c>
      <c r="H79" s="44" t="str">
        <f t="shared" si="14"/>
        <v>N/A</v>
      </c>
      <c r="I79" s="12">
        <v>76.83</v>
      </c>
      <c r="J79" s="12">
        <v>-5.72</v>
      </c>
      <c r="K79" s="45" t="s">
        <v>739</v>
      </c>
      <c r="L79" s="9" t="str">
        <f t="shared" si="15"/>
        <v>Yes</v>
      </c>
    </row>
    <row r="80" spans="1:12" x14ac:dyDescent="0.2">
      <c r="A80" s="46" t="s">
        <v>551</v>
      </c>
      <c r="B80" s="35" t="s">
        <v>213</v>
      </c>
      <c r="C80" s="36">
        <v>33</v>
      </c>
      <c r="D80" s="44" t="str">
        <f t="shared" si="12"/>
        <v>N/A</v>
      </c>
      <c r="E80" s="36">
        <v>56</v>
      </c>
      <c r="F80" s="44" t="str">
        <f t="shared" si="13"/>
        <v>N/A</v>
      </c>
      <c r="G80" s="36">
        <v>59</v>
      </c>
      <c r="H80" s="44" t="str">
        <f t="shared" si="14"/>
        <v>N/A</v>
      </c>
      <c r="I80" s="12">
        <v>69.7</v>
      </c>
      <c r="J80" s="12">
        <v>5.3570000000000002</v>
      </c>
      <c r="K80" s="45" t="s">
        <v>739</v>
      </c>
      <c r="L80" s="9" t="str">
        <f t="shared" si="15"/>
        <v>Yes</v>
      </c>
    </row>
    <row r="81" spans="1:12" ht="25.5" x14ac:dyDescent="0.2">
      <c r="A81" s="46" t="s">
        <v>1320</v>
      </c>
      <c r="B81" s="35" t="s">
        <v>213</v>
      </c>
      <c r="C81" s="47">
        <v>26530.696970000001</v>
      </c>
      <c r="D81" s="44" t="str">
        <f t="shared" si="12"/>
        <v>N/A</v>
      </c>
      <c r="E81" s="47">
        <v>27645.125</v>
      </c>
      <c r="F81" s="44" t="str">
        <f t="shared" si="13"/>
        <v>N/A</v>
      </c>
      <c r="G81" s="47">
        <v>24738.813558999998</v>
      </c>
      <c r="H81" s="44" t="str">
        <f t="shared" si="14"/>
        <v>N/A</v>
      </c>
      <c r="I81" s="12">
        <v>4.2009999999999996</v>
      </c>
      <c r="J81" s="12">
        <v>-10.5</v>
      </c>
      <c r="K81" s="45" t="s">
        <v>739</v>
      </c>
      <c r="L81" s="9" t="str">
        <f t="shared" si="15"/>
        <v>Yes</v>
      </c>
    </row>
    <row r="82" spans="1:12" ht="25.5" x14ac:dyDescent="0.2">
      <c r="A82" s="46" t="s">
        <v>552</v>
      </c>
      <c r="B82" s="35" t="s">
        <v>213</v>
      </c>
      <c r="C82" s="47">
        <v>0</v>
      </c>
      <c r="D82" s="44" t="str">
        <f t="shared" si="12"/>
        <v>N/A</v>
      </c>
      <c r="E82" s="47">
        <v>0</v>
      </c>
      <c r="F82" s="44" t="str">
        <f t="shared" si="13"/>
        <v>N/A</v>
      </c>
      <c r="G82" s="47">
        <v>0</v>
      </c>
      <c r="H82" s="44" t="str">
        <f t="shared" si="14"/>
        <v>N/A</v>
      </c>
      <c r="I82" s="12" t="s">
        <v>1748</v>
      </c>
      <c r="J82" s="12" t="s">
        <v>1748</v>
      </c>
      <c r="K82" s="45" t="s">
        <v>739</v>
      </c>
      <c r="L82" s="9" t="str">
        <f t="shared" si="15"/>
        <v>N/A</v>
      </c>
    </row>
    <row r="83" spans="1:12" x14ac:dyDescent="0.2">
      <c r="A83" s="46" t="s">
        <v>553</v>
      </c>
      <c r="B83" s="35" t="s">
        <v>213</v>
      </c>
      <c r="C83" s="36">
        <v>0</v>
      </c>
      <c r="D83" s="44" t="str">
        <f t="shared" si="12"/>
        <v>N/A</v>
      </c>
      <c r="E83" s="36">
        <v>0</v>
      </c>
      <c r="F83" s="44" t="str">
        <f t="shared" si="13"/>
        <v>N/A</v>
      </c>
      <c r="G83" s="36">
        <v>0</v>
      </c>
      <c r="H83" s="44" t="str">
        <f t="shared" si="14"/>
        <v>N/A</v>
      </c>
      <c r="I83" s="12" t="s">
        <v>1748</v>
      </c>
      <c r="J83" s="12" t="s">
        <v>1748</v>
      </c>
      <c r="K83" s="45" t="s">
        <v>739</v>
      </c>
      <c r="L83" s="9" t="str">
        <f t="shared" si="15"/>
        <v>N/A</v>
      </c>
    </row>
    <row r="84" spans="1:12" x14ac:dyDescent="0.2">
      <c r="A84" s="46" t="s">
        <v>1321</v>
      </c>
      <c r="B84" s="35" t="s">
        <v>213</v>
      </c>
      <c r="C84" s="47" t="s">
        <v>1748</v>
      </c>
      <c r="D84" s="44" t="str">
        <f t="shared" si="12"/>
        <v>N/A</v>
      </c>
      <c r="E84" s="47" t="s">
        <v>1748</v>
      </c>
      <c r="F84" s="44" t="str">
        <f t="shared" si="13"/>
        <v>N/A</v>
      </c>
      <c r="G84" s="47" t="s">
        <v>1748</v>
      </c>
      <c r="H84" s="44" t="str">
        <f t="shared" si="14"/>
        <v>N/A</v>
      </c>
      <c r="I84" s="12" t="s">
        <v>1748</v>
      </c>
      <c r="J84" s="12" t="s">
        <v>1748</v>
      </c>
      <c r="K84" s="45" t="s">
        <v>739</v>
      </c>
      <c r="L84" s="9" t="str">
        <f t="shared" si="15"/>
        <v>N/A</v>
      </c>
    </row>
    <row r="85" spans="1:12" x14ac:dyDescent="0.2">
      <c r="A85" s="46" t="s">
        <v>554</v>
      </c>
      <c r="B85" s="35" t="s">
        <v>213</v>
      </c>
      <c r="C85" s="47">
        <v>9653506</v>
      </c>
      <c r="D85" s="44" t="str">
        <f t="shared" si="12"/>
        <v>N/A</v>
      </c>
      <c r="E85" s="47">
        <v>9403027</v>
      </c>
      <c r="F85" s="44" t="str">
        <f t="shared" si="13"/>
        <v>N/A</v>
      </c>
      <c r="G85" s="47">
        <v>8743650</v>
      </c>
      <c r="H85" s="44" t="str">
        <f t="shared" si="14"/>
        <v>N/A</v>
      </c>
      <c r="I85" s="12">
        <v>-2.59</v>
      </c>
      <c r="J85" s="12">
        <v>-7.01</v>
      </c>
      <c r="K85" s="45" t="s">
        <v>739</v>
      </c>
      <c r="L85" s="9" t="str">
        <f t="shared" si="15"/>
        <v>Yes</v>
      </c>
    </row>
    <row r="86" spans="1:12" x14ac:dyDescent="0.2">
      <c r="A86" s="46" t="s">
        <v>555</v>
      </c>
      <c r="B86" s="35" t="s">
        <v>213</v>
      </c>
      <c r="C86" s="36">
        <v>350</v>
      </c>
      <c r="D86" s="44" t="str">
        <f t="shared" si="12"/>
        <v>N/A</v>
      </c>
      <c r="E86" s="36">
        <v>336</v>
      </c>
      <c r="F86" s="44" t="str">
        <f t="shared" si="13"/>
        <v>N/A</v>
      </c>
      <c r="G86" s="36">
        <v>354</v>
      </c>
      <c r="H86" s="44" t="str">
        <f t="shared" si="14"/>
        <v>N/A</v>
      </c>
      <c r="I86" s="12">
        <v>-4</v>
      </c>
      <c r="J86" s="12">
        <v>5.3570000000000002</v>
      </c>
      <c r="K86" s="45" t="s">
        <v>739</v>
      </c>
      <c r="L86" s="9" t="str">
        <f t="shared" si="15"/>
        <v>Yes</v>
      </c>
    </row>
    <row r="87" spans="1:12" x14ac:dyDescent="0.2">
      <c r="A87" s="46" t="s">
        <v>1322</v>
      </c>
      <c r="B87" s="35" t="s">
        <v>213</v>
      </c>
      <c r="C87" s="47">
        <v>27581.445714000001</v>
      </c>
      <c r="D87" s="44" t="str">
        <f t="shared" si="12"/>
        <v>N/A</v>
      </c>
      <c r="E87" s="47">
        <v>27985.199404999999</v>
      </c>
      <c r="F87" s="44" t="str">
        <f t="shared" si="13"/>
        <v>N/A</v>
      </c>
      <c r="G87" s="47">
        <v>24699.576271000002</v>
      </c>
      <c r="H87" s="44" t="str">
        <f t="shared" si="14"/>
        <v>N/A</v>
      </c>
      <c r="I87" s="12">
        <v>1.464</v>
      </c>
      <c r="J87" s="12">
        <v>-11.7</v>
      </c>
      <c r="K87" s="45" t="s">
        <v>739</v>
      </c>
      <c r="L87" s="9" t="str">
        <f t="shared" si="15"/>
        <v>Yes</v>
      </c>
    </row>
    <row r="88" spans="1:12" ht="25.5" x14ac:dyDescent="0.2">
      <c r="A88" s="46" t="s">
        <v>556</v>
      </c>
      <c r="B88" s="35" t="s">
        <v>213</v>
      </c>
      <c r="C88" s="47">
        <v>14616992</v>
      </c>
      <c r="D88" s="44" t="str">
        <f t="shared" si="12"/>
        <v>N/A</v>
      </c>
      <c r="E88" s="47">
        <v>18297723</v>
      </c>
      <c r="F88" s="44" t="str">
        <f t="shared" si="13"/>
        <v>N/A</v>
      </c>
      <c r="G88" s="47">
        <v>18923914</v>
      </c>
      <c r="H88" s="44" t="str">
        <f t="shared" si="14"/>
        <v>N/A</v>
      </c>
      <c r="I88" s="12">
        <v>25.18</v>
      </c>
      <c r="J88" s="12">
        <v>3.4220000000000002</v>
      </c>
      <c r="K88" s="45" t="s">
        <v>739</v>
      </c>
      <c r="L88" s="9" t="str">
        <f t="shared" si="15"/>
        <v>Yes</v>
      </c>
    </row>
    <row r="89" spans="1:12" x14ac:dyDescent="0.2">
      <c r="A89" s="46" t="s">
        <v>557</v>
      </c>
      <c r="B89" s="35" t="s">
        <v>213</v>
      </c>
      <c r="C89" s="36">
        <v>16253</v>
      </c>
      <c r="D89" s="44" t="str">
        <f t="shared" si="12"/>
        <v>N/A</v>
      </c>
      <c r="E89" s="36">
        <v>21542</v>
      </c>
      <c r="F89" s="44" t="str">
        <f t="shared" si="13"/>
        <v>N/A</v>
      </c>
      <c r="G89" s="36">
        <v>22696</v>
      </c>
      <c r="H89" s="44" t="str">
        <f t="shared" si="14"/>
        <v>N/A</v>
      </c>
      <c r="I89" s="12">
        <v>32.54</v>
      </c>
      <c r="J89" s="12">
        <v>5.3570000000000002</v>
      </c>
      <c r="K89" s="45" t="s">
        <v>739</v>
      </c>
      <c r="L89" s="9" t="str">
        <f t="shared" si="15"/>
        <v>Yes</v>
      </c>
    </row>
    <row r="90" spans="1:12" x14ac:dyDescent="0.2">
      <c r="A90" s="46" t="s">
        <v>1323</v>
      </c>
      <c r="B90" s="35" t="s">
        <v>213</v>
      </c>
      <c r="C90" s="47">
        <v>899.34116777999998</v>
      </c>
      <c r="D90" s="44" t="str">
        <f t="shared" si="12"/>
        <v>N/A</v>
      </c>
      <c r="E90" s="47">
        <v>849.3975954</v>
      </c>
      <c r="F90" s="44" t="str">
        <f t="shared" si="13"/>
        <v>N/A</v>
      </c>
      <c r="G90" s="47">
        <v>833.79952415000002</v>
      </c>
      <c r="H90" s="44" t="str">
        <f t="shared" si="14"/>
        <v>N/A</v>
      </c>
      <c r="I90" s="12">
        <v>-5.55</v>
      </c>
      <c r="J90" s="12">
        <v>-1.84</v>
      </c>
      <c r="K90" s="45" t="s">
        <v>739</v>
      </c>
      <c r="L90" s="9" t="str">
        <f t="shared" si="15"/>
        <v>Yes</v>
      </c>
    </row>
    <row r="91" spans="1:12" x14ac:dyDescent="0.2">
      <c r="A91" s="46" t="s">
        <v>558</v>
      </c>
      <c r="B91" s="35" t="s">
        <v>213</v>
      </c>
      <c r="C91" s="47">
        <v>68357</v>
      </c>
      <c r="D91" s="44" t="str">
        <f t="shared" si="12"/>
        <v>N/A</v>
      </c>
      <c r="E91" s="47">
        <v>206154</v>
      </c>
      <c r="F91" s="44" t="str">
        <f t="shared" si="13"/>
        <v>N/A</v>
      </c>
      <c r="G91" s="47">
        <v>33671</v>
      </c>
      <c r="H91" s="44" t="str">
        <f t="shared" si="14"/>
        <v>N/A</v>
      </c>
      <c r="I91" s="12">
        <v>201.6</v>
      </c>
      <c r="J91" s="12">
        <v>-83.7</v>
      </c>
      <c r="K91" s="45" t="s">
        <v>739</v>
      </c>
      <c r="L91" s="9" t="str">
        <f t="shared" si="15"/>
        <v>No</v>
      </c>
    </row>
    <row r="92" spans="1:12" x14ac:dyDescent="0.2">
      <c r="A92" s="46" t="s">
        <v>559</v>
      </c>
      <c r="B92" s="35" t="s">
        <v>213</v>
      </c>
      <c r="C92" s="36">
        <v>76</v>
      </c>
      <c r="D92" s="44" t="str">
        <f t="shared" si="12"/>
        <v>N/A</v>
      </c>
      <c r="E92" s="36">
        <v>224</v>
      </c>
      <c r="F92" s="44" t="str">
        <f t="shared" si="13"/>
        <v>N/A</v>
      </c>
      <c r="G92" s="36">
        <v>64</v>
      </c>
      <c r="H92" s="44" t="str">
        <f t="shared" si="14"/>
        <v>N/A</v>
      </c>
      <c r="I92" s="12">
        <v>194.7</v>
      </c>
      <c r="J92" s="12">
        <v>-71.400000000000006</v>
      </c>
      <c r="K92" s="45" t="s">
        <v>739</v>
      </c>
      <c r="L92" s="9" t="str">
        <f t="shared" si="15"/>
        <v>No</v>
      </c>
    </row>
    <row r="93" spans="1:12" x14ac:dyDescent="0.2">
      <c r="A93" s="46" t="s">
        <v>1324</v>
      </c>
      <c r="B93" s="35" t="s">
        <v>213</v>
      </c>
      <c r="C93" s="47">
        <v>899.43421052999997</v>
      </c>
      <c r="D93" s="44" t="str">
        <f t="shared" si="12"/>
        <v>N/A</v>
      </c>
      <c r="E93" s="47">
        <v>920.33035714000005</v>
      </c>
      <c r="F93" s="44" t="str">
        <f t="shared" si="13"/>
        <v>N/A</v>
      </c>
      <c r="G93" s="47">
        <v>526.109375</v>
      </c>
      <c r="H93" s="44" t="str">
        <f t="shared" si="14"/>
        <v>N/A</v>
      </c>
      <c r="I93" s="12">
        <v>2.323</v>
      </c>
      <c r="J93" s="12">
        <v>-42.8</v>
      </c>
      <c r="K93" s="45" t="s">
        <v>739</v>
      </c>
      <c r="L93" s="9" t="str">
        <f t="shared" si="15"/>
        <v>No</v>
      </c>
    </row>
    <row r="94" spans="1:12" ht="25.5" x14ac:dyDescent="0.2">
      <c r="A94" s="46" t="s">
        <v>560</v>
      </c>
      <c r="B94" s="35" t="s">
        <v>213</v>
      </c>
      <c r="C94" s="47">
        <v>1351109</v>
      </c>
      <c r="D94" s="44" t="str">
        <f t="shared" si="12"/>
        <v>N/A</v>
      </c>
      <c r="E94" s="47">
        <v>1395978</v>
      </c>
      <c r="F94" s="44" t="str">
        <f t="shared" si="13"/>
        <v>N/A</v>
      </c>
      <c r="G94" s="47">
        <v>1498955</v>
      </c>
      <c r="H94" s="44" t="str">
        <f t="shared" si="14"/>
        <v>N/A</v>
      </c>
      <c r="I94" s="12">
        <v>3.3210000000000002</v>
      </c>
      <c r="J94" s="12">
        <v>7.3769999999999998</v>
      </c>
      <c r="K94" s="45" t="s">
        <v>739</v>
      </c>
      <c r="L94" s="9" t="str">
        <f t="shared" si="15"/>
        <v>Yes</v>
      </c>
    </row>
    <row r="95" spans="1:12" x14ac:dyDescent="0.2">
      <c r="A95" s="46" t="s">
        <v>561</v>
      </c>
      <c r="B95" s="35" t="s">
        <v>213</v>
      </c>
      <c r="C95" s="36">
        <v>6132</v>
      </c>
      <c r="D95" s="44" t="str">
        <f t="shared" si="12"/>
        <v>N/A</v>
      </c>
      <c r="E95" s="36">
        <v>6473</v>
      </c>
      <c r="F95" s="44" t="str">
        <f t="shared" si="13"/>
        <v>N/A</v>
      </c>
      <c r="G95" s="36">
        <v>6940</v>
      </c>
      <c r="H95" s="44" t="str">
        <f t="shared" si="14"/>
        <v>N/A</v>
      </c>
      <c r="I95" s="12">
        <v>5.5609999999999999</v>
      </c>
      <c r="J95" s="12">
        <v>7.2149999999999999</v>
      </c>
      <c r="K95" s="45" t="s">
        <v>739</v>
      </c>
      <c r="L95" s="9" t="str">
        <f t="shared" si="15"/>
        <v>Yes</v>
      </c>
    </row>
    <row r="96" spans="1:12" ht="25.5" x14ac:dyDescent="0.2">
      <c r="A96" s="46" t="s">
        <v>1325</v>
      </c>
      <c r="B96" s="35" t="s">
        <v>213</v>
      </c>
      <c r="C96" s="47">
        <v>220.33741031</v>
      </c>
      <c r="D96" s="44" t="str">
        <f t="shared" si="12"/>
        <v>N/A</v>
      </c>
      <c r="E96" s="47">
        <v>215.66167156</v>
      </c>
      <c r="F96" s="44" t="str">
        <f t="shared" si="13"/>
        <v>N/A</v>
      </c>
      <c r="G96" s="47">
        <v>215.98775216000001</v>
      </c>
      <c r="H96" s="44" t="str">
        <f t="shared" si="14"/>
        <v>N/A</v>
      </c>
      <c r="I96" s="12">
        <v>-2.12</v>
      </c>
      <c r="J96" s="12">
        <v>0.1512</v>
      </c>
      <c r="K96" s="45" t="s">
        <v>739</v>
      </c>
      <c r="L96" s="9" t="str">
        <f t="shared" si="15"/>
        <v>Yes</v>
      </c>
    </row>
    <row r="97" spans="1:12" ht="25.5" x14ac:dyDescent="0.2">
      <c r="A97" s="46" t="s">
        <v>562</v>
      </c>
      <c r="B97" s="35" t="s">
        <v>213</v>
      </c>
      <c r="C97" s="47">
        <v>430023690</v>
      </c>
      <c r="D97" s="44" t="str">
        <f t="shared" si="12"/>
        <v>N/A</v>
      </c>
      <c r="E97" s="47">
        <v>488409979</v>
      </c>
      <c r="F97" s="44" t="str">
        <f t="shared" si="13"/>
        <v>N/A</v>
      </c>
      <c r="G97" s="47">
        <v>585293824</v>
      </c>
      <c r="H97" s="44" t="str">
        <f t="shared" si="14"/>
        <v>N/A</v>
      </c>
      <c r="I97" s="12">
        <v>13.58</v>
      </c>
      <c r="J97" s="12">
        <v>19.84</v>
      </c>
      <c r="K97" s="45" t="s">
        <v>739</v>
      </c>
      <c r="L97" s="9" t="str">
        <f t="shared" si="15"/>
        <v>Yes</v>
      </c>
    </row>
    <row r="98" spans="1:12" x14ac:dyDescent="0.2">
      <c r="A98" s="46" t="s">
        <v>563</v>
      </c>
      <c r="B98" s="35" t="s">
        <v>213</v>
      </c>
      <c r="C98" s="36">
        <v>56700</v>
      </c>
      <c r="D98" s="44" t="str">
        <f t="shared" si="12"/>
        <v>N/A</v>
      </c>
      <c r="E98" s="36">
        <v>65160</v>
      </c>
      <c r="F98" s="44" t="str">
        <f t="shared" si="13"/>
        <v>N/A</v>
      </c>
      <c r="G98" s="36">
        <v>66284</v>
      </c>
      <c r="H98" s="44" t="str">
        <f t="shared" si="14"/>
        <v>N/A</v>
      </c>
      <c r="I98" s="12">
        <v>14.92</v>
      </c>
      <c r="J98" s="12">
        <v>1.7250000000000001</v>
      </c>
      <c r="K98" s="45" t="s">
        <v>739</v>
      </c>
      <c r="L98" s="9" t="str">
        <f t="shared" si="15"/>
        <v>Yes</v>
      </c>
    </row>
    <row r="99" spans="1:12" x14ac:dyDescent="0.2">
      <c r="A99" s="46" t="s">
        <v>1326</v>
      </c>
      <c r="B99" s="35" t="s">
        <v>213</v>
      </c>
      <c r="C99" s="47">
        <v>7584.1920634999997</v>
      </c>
      <c r="D99" s="44" t="str">
        <f t="shared" si="12"/>
        <v>N/A</v>
      </c>
      <c r="E99" s="47">
        <v>7495.5490945000001</v>
      </c>
      <c r="F99" s="44" t="str">
        <f t="shared" si="13"/>
        <v>N/A</v>
      </c>
      <c r="G99" s="47">
        <v>8830.0920886000004</v>
      </c>
      <c r="H99" s="44" t="str">
        <f t="shared" si="14"/>
        <v>N/A</v>
      </c>
      <c r="I99" s="12">
        <v>-1.17</v>
      </c>
      <c r="J99" s="12">
        <v>17.8</v>
      </c>
      <c r="K99" s="45" t="s">
        <v>739</v>
      </c>
      <c r="L99" s="9" t="str">
        <f t="shared" si="15"/>
        <v>Yes</v>
      </c>
    </row>
    <row r="100" spans="1:12" x14ac:dyDescent="0.2">
      <c r="A100" s="46" t="s">
        <v>564</v>
      </c>
      <c r="B100" s="35" t="s">
        <v>213</v>
      </c>
      <c r="C100" s="47">
        <v>500871</v>
      </c>
      <c r="D100" s="44" t="str">
        <f t="shared" si="12"/>
        <v>N/A</v>
      </c>
      <c r="E100" s="47">
        <v>579981</v>
      </c>
      <c r="F100" s="44" t="str">
        <f t="shared" si="13"/>
        <v>N/A</v>
      </c>
      <c r="G100" s="47">
        <v>372775</v>
      </c>
      <c r="H100" s="44" t="str">
        <f t="shared" si="14"/>
        <v>N/A</v>
      </c>
      <c r="I100" s="12">
        <v>15.79</v>
      </c>
      <c r="J100" s="12">
        <v>-35.700000000000003</v>
      </c>
      <c r="K100" s="45" t="s">
        <v>739</v>
      </c>
      <c r="L100" s="9" t="str">
        <f t="shared" si="15"/>
        <v>No</v>
      </c>
    </row>
    <row r="101" spans="1:12" x14ac:dyDescent="0.2">
      <c r="A101" s="46" t="s">
        <v>565</v>
      </c>
      <c r="B101" s="35" t="s">
        <v>213</v>
      </c>
      <c r="C101" s="36">
        <v>980</v>
      </c>
      <c r="D101" s="44" t="str">
        <f t="shared" si="12"/>
        <v>N/A</v>
      </c>
      <c r="E101" s="36">
        <v>953</v>
      </c>
      <c r="F101" s="44" t="str">
        <f t="shared" si="13"/>
        <v>N/A</v>
      </c>
      <c r="G101" s="36">
        <v>932</v>
      </c>
      <c r="H101" s="44" t="str">
        <f t="shared" si="14"/>
        <v>N/A</v>
      </c>
      <c r="I101" s="12">
        <v>-2.76</v>
      </c>
      <c r="J101" s="12">
        <v>-2.2000000000000002</v>
      </c>
      <c r="K101" s="45" t="s">
        <v>739</v>
      </c>
      <c r="L101" s="9" t="str">
        <f t="shared" si="15"/>
        <v>Yes</v>
      </c>
    </row>
    <row r="102" spans="1:12" x14ac:dyDescent="0.2">
      <c r="A102" s="46" t="s">
        <v>1327</v>
      </c>
      <c r="B102" s="35" t="s">
        <v>213</v>
      </c>
      <c r="C102" s="47">
        <v>511.09285713999998</v>
      </c>
      <c r="D102" s="44" t="str">
        <f t="shared" si="12"/>
        <v>N/A</v>
      </c>
      <c r="E102" s="47">
        <v>608.58447008999997</v>
      </c>
      <c r="F102" s="44" t="str">
        <f t="shared" si="13"/>
        <v>N/A</v>
      </c>
      <c r="G102" s="47">
        <v>399.97317597</v>
      </c>
      <c r="H102" s="44" t="str">
        <f t="shared" si="14"/>
        <v>N/A</v>
      </c>
      <c r="I102" s="12">
        <v>19.079999999999998</v>
      </c>
      <c r="J102" s="12">
        <v>-34.299999999999997</v>
      </c>
      <c r="K102" s="45" t="s">
        <v>739</v>
      </c>
      <c r="L102" s="9" t="str">
        <f t="shared" si="15"/>
        <v>No</v>
      </c>
    </row>
    <row r="103" spans="1:12" ht="25.5" x14ac:dyDescent="0.2">
      <c r="A103" s="46" t="s">
        <v>566</v>
      </c>
      <c r="B103" s="35" t="s">
        <v>213</v>
      </c>
      <c r="C103" s="47">
        <v>249860</v>
      </c>
      <c r="D103" s="44" t="str">
        <f t="shared" si="12"/>
        <v>N/A</v>
      </c>
      <c r="E103" s="47">
        <v>261858</v>
      </c>
      <c r="F103" s="44" t="str">
        <f t="shared" si="13"/>
        <v>N/A</v>
      </c>
      <c r="G103" s="47">
        <v>347725</v>
      </c>
      <c r="H103" s="44" t="str">
        <f t="shared" si="14"/>
        <v>N/A</v>
      </c>
      <c r="I103" s="12">
        <v>4.8019999999999996</v>
      </c>
      <c r="J103" s="12">
        <v>32.79</v>
      </c>
      <c r="K103" s="45" t="s">
        <v>739</v>
      </c>
      <c r="L103" s="9" t="str">
        <f t="shared" si="15"/>
        <v>No</v>
      </c>
    </row>
    <row r="104" spans="1:12" x14ac:dyDescent="0.2">
      <c r="A104" s="46" t="s">
        <v>567</v>
      </c>
      <c r="B104" s="35" t="s">
        <v>213</v>
      </c>
      <c r="C104" s="36">
        <v>148</v>
      </c>
      <c r="D104" s="44" t="str">
        <f t="shared" si="12"/>
        <v>N/A</v>
      </c>
      <c r="E104" s="36">
        <v>141</v>
      </c>
      <c r="F104" s="44" t="str">
        <f t="shared" si="13"/>
        <v>N/A</v>
      </c>
      <c r="G104" s="36">
        <v>142</v>
      </c>
      <c r="H104" s="44" t="str">
        <f t="shared" si="14"/>
        <v>N/A</v>
      </c>
      <c r="I104" s="12">
        <v>-4.7300000000000004</v>
      </c>
      <c r="J104" s="12">
        <v>0.70920000000000005</v>
      </c>
      <c r="K104" s="45" t="s">
        <v>739</v>
      </c>
      <c r="L104" s="9" t="str">
        <f t="shared" si="15"/>
        <v>Yes</v>
      </c>
    </row>
    <row r="105" spans="1:12" ht="25.5" x14ac:dyDescent="0.2">
      <c r="A105" s="46" t="s">
        <v>1328</v>
      </c>
      <c r="B105" s="35" t="s">
        <v>213</v>
      </c>
      <c r="C105" s="47">
        <v>1688.2432432000001</v>
      </c>
      <c r="D105" s="44" t="str">
        <f t="shared" si="12"/>
        <v>N/A</v>
      </c>
      <c r="E105" s="47">
        <v>1857.1489362</v>
      </c>
      <c r="F105" s="44" t="str">
        <f t="shared" si="13"/>
        <v>N/A</v>
      </c>
      <c r="G105" s="47">
        <v>2448.7676056</v>
      </c>
      <c r="H105" s="44" t="str">
        <f t="shared" si="14"/>
        <v>N/A</v>
      </c>
      <c r="I105" s="12">
        <v>10</v>
      </c>
      <c r="J105" s="12">
        <v>31.86</v>
      </c>
      <c r="K105" s="45" t="s">
        <v>739</v>
      </c>
      <c r="L105" s="9" t="str">
        <f t="shared" si="15"/>
        <v>No</v>
      </c>
    </row>
    <row r="106" spans="1:12" ht="25.5" x14ac:dyDescent="0.2">
      <c r="A106" s="46" t="s">
        <v>568</v>
      </c>
      <c r="B106" s="35" t="s">
        <v>213</v>
      </c>
      <c r="C106" s="47">
        <v>74344610</v>
      </c>
      <c r="D106" s="44" t="str">
        <f t="shared" si="12"/>
        <v>N/A</v>
      </c>
      <c r="E106" s="47">
        <v>66676195</v>
      </c>
      <c r="F106" s="44" t="str">
        <f t="shared" si="13"/>
        <v>N/A</v>
      </c>
      <c r="G106" s="47">
        <v>73680216</v>
      </c>
      <c r="H106" s="44" t="str">
        <f t="shared" si="14"/>
        <v>N/A</v>
      </c>
      <c r="I106" s="12">
        <v>-10.3</v>
      </c>
      <c r="J106" s="12">
        <v>10.5</v>
      </c>
      <c r="K106" s="45" t="s">
        <v>739</v>
      </c>
      <c r="L106" s="9" t="str">
        <f t="shared" si="15"/>
        <v>Yes</v>
      </c>
    </row>
    <row r="107" spans="1:12" x14ac:dyDescent="0.2">
      <c r="A107" s="46" t="s">
        <v>569</v>
      </c>
      <c r="B107" s="35" t="s">
        <v>213</v>
      </c>
      <c r="C107" s="36">
        <v>13603</v>
      </c>
      <c r="D107" s="44" t="str">
        <f t="shared" si="12"/>
        <v>N/A</v>
      </c>
      <c r="E107" s="36">
        <v>16029</v>
      </c>
      <c r="F107" s="44" t="str">
        <f t="shared" si="13"/>
        <v>N/A</v>
      </c>
      <c r="G107" s="36">
        <v>15874</v>
      </c>
      <c r="H107" s="44" t="str">
        <f t="shared" si="14"/>
        <v>N/A</v>
      </c>
      <c r="I107" s="12">
        <v>17.829999999999998</v>
      </c>
      <c r="J107" s="12">
        <v>-0.96699999999999997</v>
      </c>
      <c r="K107" s="45" t="s">
        <v>739</v>
      </c>
      <c r="L107" s="9" t="str">
        <f t="shared" si="15"/>
        <v>Yes</v>
      </c>
    </row>
    <row r="108" spans="1:12" x14ac:dyDescent="0.2">
      <c r="A108" s="46" t="s">
        <v>1329</v>
      </c>
      <c r="B108" s="35" t="s">
        <v>213</v>
      </c>
      <c r="C108" s="47">
        <v>5465.3098581000004</v>
      </c>
      <c r="D108" s="44" t="str">
        <f t="shared" si="12"/>
        <v>N/A</v>
      </c>
      <c r="E108" s="47">
        <v>4159.7226901000004</v>
      </c>
      <c r="F108" s="44" t="str">
        <f t="shared" si="13"/>
        <v>N/A</v>
      </c>
      <c r="G108" s="47">
        <v>4641.5658309</v>
      </c>
      <c r="H108" s="44" t="str">
        <f t="shared" si="14"/>
        <v>N/A</v>
      </c>
      <c r="I108" s="12">
        <v>-23.9</v>
      </c>
      <c r="J108" s="12">
        <v>11.58</v>
      </c>
      <c r="K108" s="45" t="s">
        <v>739</v>
      </c>
      <c r="L108" s="9" t="str">
        <f t="shared" si="15"/>
        <v>Yes</v>
      </c>
    </row>
    <row r="109" spans="1:12" x14ac:dyDescent="0.2">
      <c r="A109" s="46" t="s">
        <v>570</v>
      </c>
      <c r="B109" s="35" t="s">
        <v>213</v>
      </c>
      <c r="C109" s="47">
        <v>4684566</v>
      </c>
      <c r="D109" s="44" t="str">
        <f t="shared" si="12"/>
        <v>N/A</v>
      </c>
      <c r="E109" s="47">
        <v>4855223</v>
      </c>
      <c r="F109" s="44" t="str">
        <f t="shared" si="13"/>
        <v>N/A</v>
      </c>
      <c r="G109" s="47">
        <v>4869715</v>
      </c>
      <c r="H109" s="44" t="str">
        <f t="shared" si="14"/>
        <v>N/A</v>
      </c>
      <c r="I109" s="12">
        <v>3.6429999999999998</v>
      </c>
      <c r="J109" s="12">
        <v>0.29849999999999999</v>
      </c>
      <c r="K109" s="45" t="s">
        <v>739</v>
      </c>
      <c r="L109" s="9" t="str">
        <f t="shared" si="15"/>
        <v>Yes</v>
      </c>
    </row>
    <row r="110" spans="1:12" x14ac:dyDescent="0.2">
      <c r="A110" s="46" t="s">
        <v>571</v>
      </c>
      <c r="B110" s="35" t="s">
        <v>213</v>
      </c>
      <c r="C110" s="36">
        <v>6215</v>
      </c>
      <c r="D110" s="44" t="str">
        <f t="shared" si="12"/>
        <v>N/A</v>
      </c>
      <c r="E110" s="36">
        <v>7442</v>
      </c>
      <c r="F110" s="44" t="str">
        <f t="shared" si="13"/>
        <v>N/A</v>
      </c>
      <c r="G110" s="36">
        <v>6202</v>
      </c>
      <c r="H110" s="44" t="str">
        <f t="shared" si="14"/>
        <v>N/A</v>
      </c>
      <c r="I110" s="12">
        <v>19.739999999999998</v>
      </c>
      <c r="J110" s="12">
        <v>-16.7</v>
      </c>
      <c r="K110" s="45" t="s">
        <v>739</v>
      </c>
      <c r="L110" s="9" t="str">
        <f t="shared" si="15"/>
        <v>Yes</v>
      </c>
    </row>
    <row r="111" spans="1:12" x14ac:dyDescent="0.2">
      <c r="A111" s="46" t="s">
        <v>1330</v>
      </c>
      <c r="B111" s="35" t="s">
        <v>213</v>
      </c>
      <c r="C111" s="47">
        <v>753.75156878999996</v>
      </c>
      <c r="D111" s="44" t="str">
        <f t="shared" si="12"/>
        <v>N/A</v>
      </c>
      <c r="E111" s="47">
        <v>652.40835797</v>
      </c>
      <c r="F111" s="44" t="str">
        <f t="shared" si="13"/>
        <v>N/A</v>
      </c>
      <c r="G111" s="47">
        <v>785.18461787000001</v>
      </c>
      <c r="H111" s="44" t="str">
        <f t="shared" si="14"/>
        <v>N/A</v>
      </c>
      <c r="I111" s="12">
        <v>-13.4</v>
      </c>
      <c r="J111" s="12">
        <v>20.350000000000001</v>
      </c>
      <c r="K111" s="45" t="s">
        <v>739</v>
      </c>
      <c r="L111" s="9" t="str">
        <f t="shared" si="15"/>
        <v>Yes</v>
      </c>
    </row>
    <row r="112" spans="1:12" ht="25.5" x14ac:dyDescent="0.2">
      <c r="A112" s="46" t="s">
        <v>572</v>
      </c>
      <c r="B112" s="35" t="s">
        <v>213</v>
      </c>
      <c r="C112" s="47">
        <v>124368</v>
      </c>
      <c r="D112" s="44" t="str">
        <f t="shared" si="12"/>
        <v>N/A</v>
      </c>
      <c r="E112" s="47">
        <v>83186</v>
      </c>
      <c r="F112" s="44" t="str">
        <f t="shared" si="13"/>
        <v>N/A</v>
      </c>
      <c r="G112" s="47">
        <v>95844</v>
      </c>
      <c r="H112" s="44" t="str">
        <f t="shared" si="14"/>
        <v>N/A</v>
      </c>
      <c r="I112" s="12">
        <v>-33.1</v>
      </c>
      <c r="J112" s="12">
        <v>15.22</v>
      </c>
      <c r="K112" s="45" t="s">
        <v>739</v>
      </c>
      <c r="L112" s="9" t="str">
        <f t="shared" si="15"/>
        <v>Yes</v>
      </c>
    </row>
    <row r="113" spans="1:12" x14ac:dyDescent="0.2">
      <c r="A113" s="46" t="s">
        <v>573</v>
      </c>
      <c r="B113" s="35" t="s">
        <v>213</v>
      </c>
      <c r="C113" s="36">
        <v>1349</v>
      </c>
      <c r="D113" s="44" t="str">
        <f t="shared" si="12"/>
        <v>N/A</v>
      </c>
      <c r="E113" s="36">
        <v>1006</v>
      </c>
      <c r="F113" s="44" t="str">
        <f t="shared" si="13"/>
        <v>N/A</v>
      </c>
      <c r="G113" s="36">
        <v>976</v>
      </c>
      <c r="H113" s="44" t="str">
        <f t="shared" si="14"/>
        <v>N/A</v>
      </c>
      <c r="I113" s="12">
        <v>-25.4</v>
      </c>
      <c r="J113" s="12">
        <v>-2.98</v>
      </c>
      <c r="K113" s="45" t="s">
        <v>739</v>
      </c>
      <c r="L113" s="9" t="str">
        <f t="shared" si="15"/>
        <v>Yes</v>
      </c>
    </row>
    <row r="114" spans="1:12" ht="25.5" x14ac:dyDescent="0.2">
      <c r="A114" s="46" t="s">
        <v>1331</v>
      </c>
      <c r="B114" s="35" t="s">
        <v>213</v>
      </c>
      <c r="C114" s="47">
        <v>92.19273536</v>
      </c>
      <c r="D114" s="44" t="str">
        <f t="shared" si="12"/>
        <v>N/A</v>
      </c>
      <c r="E114" s="47">
        <v>82.689860835000005</v>
      </c>
      <c r="F114" s="44" t="str">
        <f t="shared" si="13"/>
        <v>N/A</v>
      </c>
      <c r="G114" s="47">
        <v>98.200819671999994</v>
      </c>
      <c r="H114" s="44" t="str">
        <f t="shared" si="14"/>
        <v>N/A</v>
      </c>
      <c r="I114" s="12">
        <v>-10.3</v>
      </c>
      <c r="J114" s="12">
        <v>18.760000000000002</v>
      </c>
      <c r="K114" s="45" t="s">
        <v>739</v>
      </c>
      <c r="L114" s="9" t="str">
        <f t="shared" si="15"/>
        <v>Yes</v>
      </c>
    </row>
    <row r="115" spans="1:12" ht="25.5" x14ac:dyDescent="0.2">
      <c r="A115" s="46" t="s">
        <v>574</v>
      </c>
      <c r="B115" s="35" t="s">
        <v>213</v>
      </c>
      <c r="C115" s="47">
        <v>21144225</v>
      </c>
      <c r="D115" s="44" t="str">
        <f t="shared" si="12"/>
        <v>N/A</v>
      </c>
      <c r="E115" s="47">
        <v>18189059</v>
      </c>
      <c r="F115" s="44" t="str">
        <f t="shared" si="13"/>
        <v>N/A</v>
      </c>
      <c r="G115" s="47">
        <v>33982446</v>
      </c>
      <c r="H115" s="44" t="str">
        <f t="shared" si="14"/>
        <v>N/A</v>
      </c>
      <c r="I115" s="12">
        <v>-14</v>
      </c>
      <c r="J115" s="12">
        <v>86.83</v>
      </c>
      <c r="K115" s="45" t="s">
        <v>739</v>
      </c>
      <c r="L115" s="9" t="str">
        <f t="shared" si="15"/>
        <v>No</v>
      </c>
    </row>
    <row r="116" spans="1:12" x14ac:dyDescent="0.2">
      <c r="A116" s="3" t="s">
        <v>575</v>
      </c>
      <c r="B116" s="35" t="s">
        <v>213</v>
      </c>
      <c r="C116" s="36">
        <v>14428</v>
      </c>
      <c r="D116" s="44" t="str">
        <f t="shared" si="12"/>
        <v>N/A</v>
      </c>
      <c r="E116" s="36">
        <v>14019</v>
      </c>
      <c r="F116" s="44" t="str">
        <f t="shared" si="13"/>
        <v>N/A</v>
      </c>
      <c r="G116" s="36">
        <v>22613</v>
      </c>
      <c r="H116" s="44" t="str">
        <f t="shared" si="14"/>
        <v>N/A</v>
      </c>
      <c r="I116" s="12">
        <v>-2.83</v>
      </c>
      <c r="J116" s="12">
        <v>61.3</v>
      </c>
      <c r="K116" s="45" t="s">
        <v>739</v>
      </c>
      <c r="L116" s="9" t="str">
        <f t="shared" si="15"/>
        <v>No</v>
      </c>
    </row>
    <row r="117" spans="1:12" ht="25.5" x14ac:dyDescent="0.2">
      <c r="A117" s="3" t="s">
        <v>1332</v>
      </c>
      <c r="B117" s="35" t="s">
        <v>213</v>
      </c>
      <c r="C117" s="47">
        <v>1465.4993761999999</v>
      </c>
      <c r="D117" s="44" t="str">
        <f t="shared" si="12"/>
        <v>N/A</v>
      </c>
      <c r="E117" s="47">
        <v>1297.4576646</v>
      </c>
      <c r="F117" s="44" t="str">
        <f t="shared" si="13"/>
        <v>N/A</v>
      </c>
      <c r="G117" s="47">
        <v>1502.7836199999999</v>
      </c>
      <c r="H117" s="44" t="str">
        <f t="shared" si="14"/>
        <v>N/A</v>
      </c>
      <c r="I117" s="12">
        <v>-11.5</v>
      </c>
      <c r="J117" s="12">
        <v>15.83</v>
      </c>
      <c r="K117" s="45" t="s">
        <v>739</v>
      </c>
      <c r="L117" s="9" t="str">
        <f t="shared" si="15"/>
        <v>Yes</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1748</v>
      </c>
      <c r="J118" s="12" t="s">
        <v>1748</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1748</v>
      </c>
      <c r="J119" s="12" t="s">
        <v>1748</v>
      </c>
      <c r="K119" s="45" t="s">
        <v>739</v>
      </c>
      <c r="L119" s="9" t="str">
        <f t="shared" si="15"/>
        <v>N/A</v>
      </c>
    </row>
    <row r="120" spans="1:12" ht="25.5" x14ac:dyDescent="0.2">
      <c r="A120" s="4" t="s">
        <v>1333</v>
      </c>
      <c r="B120" s="35" t="s">
        <v>213</v>
      </c>
      <c r="C120" s="47" t="s">
        <v>1748</v>
      </c>
      <c r="D120" s="44" t="str">
        <f t="shared" si="12"/>
        <v>N/A</v>
      </c>
      <c r="E120" s="47" t="s">
        <v>1748</v>
      </c>
      <c r="F120" s="44" t="str">
        <f t="shared" si="13"/>
        <v>N/A</v>
      </c>
      <c r="G120" s="47" t="s">
        <v>1748</v>
      </c>
      <c r="H120" s="44" t="str">
        <f t="shared" si="14"/>
        <v>N/A</v>
      </c>
      <c r="I120" s="12" t="s">
        <v>1748</v>
      </c>
      <c r="J120" s="12" t="s">
        <v>1748</v>
      </c>
      <c r="K120" s="45" t="s">
        <v>739</v>
      </c>
      <c r="L120" s="9" t="str">
        <f t="shared" si="15"/>
        <v>N/A</v>
      </c>
    </row>
    <row r="121" spans="1:12" ht="25.5" x14ac:dyDescent="0.2">
      <c r="A121" s="4" t="s">
        <v>578</v>
      </c>
      <c r="B121" s="35" t="s">
        <v>213</v>
      </c>
      <c r="C121" s="47">
        <v>0</v>
      </c>
      <c r="D121" s="44" t="str">
        <f t="shared" si="12"/>
        <v>N/A</v>
      </c>
      <c r="E121" s="47">
        <v>0</v>
      </c>
      <c r="F121" s="44" t="str">
        <f t="shared" si="13"/>
        <v>N/A</v>
      </c>
      <c r="G121" s="47">
        <v>0</v>
      </c>
      <c r="H121" s="44" t="str">
        <f t="shared" si="14"/>
        <v>N/A</v>
      </c>
      <c r="I121" s="12" t="s">
        <v>1748</v>
      </c>
      <c r="J121" s="12" t="s">
        <v>1748</v>
      </c>
      <c r="K121" s="45" t="s">
        <v>739</v>
      </c>
      <c r="L121" s="9" t="str">
        <f t="shared" si="15"/>
        <v>N/A</v>
      </c>
    </row>
    <row r="122" spans="1:12" ht="25.5" x14ac:dyDescent="0.2">
      <c r="A122" s="4" t="s">
        <v>579</v>
      </c>
      <c r="B122" s="35" t="s">
        <v>213</v>
      </c>
      <c r="C122" s="36">
        <v>0</v>
      </c>
      <c r="D122" s="44" t="str">
        <f t="shared" si="12"/>
        <v>N/A</v>
      </c>
      <c r="E122" s="36">
        <v>0</v>
      </c>
      <c r="F122" s="44" t="str">
        <f t="shared" si="13"/>
        <v>N/A</v>
      </c>
      <c r="G122" s="36">
        <v>0</v>
      </c>
      <c r="H122" s="44" t="str">
        <f t="shared" si="14"/>
        <v>N/A</v>
      </c>
      <c r="I122" s="12" t="s">
        <v>1748</v>
      </c>
      <c r="J122" s="12" t="s">
        <v>1748</v>
      </c>
      <c r="K122" s="45" t="s">
        <v>739</v>
      </c>
      <c r="L122" s="9" t="str">
        <f t="shared" si="15"/>
        <v>N/A</v>
      </c>
    </row>
    <row r="123" spans="1:12" ht="25.5" x14ac:dyDescent="0.2">
      <c r="A123" s="4" t="s">
        <v>1334</v>
      </c>
      <c r="B123" s="35" t="s">
        <v>213</v>
      </c>
      <c r="C123" s="47" t="s">
        <v>1748</v>
      </c>
      <c r="D123" s="44" t="str">
        <f t="shared" si="12"/>
        <v>N/A</v>
      </c>
      <c r="E123" s="47" t="s">
        <v>1748</v>
      </c>
      <c r="F123" s="44" t="str">
        <f t="shared" si="13"/>
        <v>N/A</v>
      </c>
      <c r="G123" s="47" t="s">
        <v>1748</v>
      </c>
      <c r="H123" s="44" t="str">
        <f t="shared" si="14"/>
        <v>N/A</v>
      </c>
      <c r="I123" s="12" t="s">
        <v>1748</v>
      </c>
      <c r="J123" s="12" t="s">
        <v>1748</v>
      </c>
      <c r="K123" s="45" t="s">
        <v>739</v>
      </c>
      <c r="L123" s="9" t="str">
        <f t="shared" si="15"/>
        <v>N/A</v>
      </c>
    </row>
    <row r="124" spans="1:12" ht="25.5" x14ac:dyDescent="0.2">
      <c r="A124" s="4" t="s">
        <v>580</v>
      </c>
      <c r="B124" s="35" t="s">
        <v>213</v>
      </c>
      <c r="C124" s="47">
        <v>0</v>
      </c>
      <c r="D124" s="44" t="str">
        <f t="shared" si="12"/>
        <v>N/A</v>
      </c>
      <c r="E124" s="47">
        <v>0</v>
      </c>
      <c r="F124" s="44" t="str">
        <f t="shared" si="13"/>
        <v>N/A</v>
      </c>
      <c r="G124" s="47">
        <v>0</v>
      </c>
      <c r="H124" s="44" t="str">
        <f t="shared" si="14"/>
        <v>N/A</v>
      </c>
      <c r="I124" s="12" t="s">
        <v>1748</v>
      </c>
      <c r="J124" s="12" t="s">
        <v>1748</v>
      </c>
      <c r="K124" s="45" t="s">
        <v>739</v>
      </c>
      <c r="L124" s="9" t="str">
        <f t="shared" si="15"/>
        <v>N/A</v>
      </c>
    </row>
    <row r="125" spans="1:12" x14ac:dyDescent="0.2">
      <c r="A125" s="2" t="s">
        <v>581</v>
      </c>
      <c r="B125" s="35" t="s">
        <v>213</v>
      </c>
      <c r="C125" s="36">
        <v>0</v>
      </c>
      <c r="D125" s="44" t="str">
        <f t="shared" si="12"/>
        <v>N/A</v>
      </c>
      <c r="E125" s="36">
        <v>0</v>
      </c>
      <c r="F125" s="44" t="str">
        <f t="shared" si="13"/>
        <v>N/A</v>
      </c>
      <c r="G125" s="36">
        <v>0</v>
      </c>
      <c r="H125" s="44" t="str">
        <f t="shared" si="14"/>
        <v>N/A</v>
      </c>
      <c r="I125" s="12" t="s">
        <v>1748</v>
      </c>
      <c r="J125" s="12" t="s">
        <v>1748</v>
      </c>
      <c r="K125" s="45" t="s">
        <v>739</v>
      </c>
      <c r="L125" s="9" t="str">
        <f t="shared" si="15"/>
        <v>N/A</v>
      </c>
    </row>
    <row r="126" spans="1:12" ht="25.5" x14ac:dyDescent="0.2">
      <c r="A126" s="2" t="s">
        <v>1335</v>
      </c>
      <c r="B126" s="35" t="s">
        <v>213</v>
      </c>
      <c r="C126" s="47" t="s">
        <v>1748</v>
      </c>
      <c r="D126" s="44" t="str">
        <f t="shared" si="12"/>
        <v>N/A</v>
      </c>
      <c r="E126" s="47" t="s">
        <v>1748</v>
      </c>
      <c r="F126" s="44" t="str">
        <f t="shared" si="13"/>
        <v>N/A</v>
      </c>
      <c r="G126" s="47" t="s">
        <v>1748</v>
      </c>
      <c r="H126" s="44" t="str">
        <f t="shared" si="14"/>
        <v>N/A</v>
      </c>
      <c r="I126" s="12" t="s">
        <v>1748</v>
      </c>
      <c r="J126" s="12" t="s">
        <v>1748</v>
      </c>
      <c r="K126" s="45" t="s">
        <v>739</v>
      </c>
      <c r="L126" s="9" t="str">
        <f t="shared" si="15"/>
        <v>N/A</v>
      </c>
    </row>
    <row r="127" spans="1:12" ht="25.5" x14ac:dyDescent="0.2">
      <c r="A127" s="2" t="s">
        <v>582</v>
      </c>
      <c r="B127" s="35" t="s">
        <v>213</v>
      </c>
      <c r="C127" s="47">
        <v>0</v>
      </c>
      <c r="D127" s="44" t="str">
        <f t="shared" si="12"/>
        <v>N/A</v>
      </c>
      <c r="E127" s="47">
        <v>0</v>
      </c>
      <c r="F127" s="44" t="str">
        <f t="shared" si="13"/>
        <v>N/A</v>
      </c>
      <c r="G127" s="47">
        <v>0</v>
      </c>
      <c r="H127" s="44" t="str">
        <f t="shared" si="14"/>
        <v>N/A</v>
      </c>
      <c r="I127" s="12" t="s">
        <v>1748</v>
      </c>
      <c r="J127" s="12" t="s">
        <v>1748</v>
      </c>
      <c r="K127" s="45" t="s">
        <v>739</v>
      </c>
      <c r="L127" s="9" t="str">
        <f t="shared" si="15"/>
        <v>N/A</v>
      </c>
    </row>
    <row r="128" spans="1:12" x14ac:dyDescent="0.2">
      <c r="A128" s="2" t="s">
        <v>583</v>
      </c>
      <c r="B128" s="35" t="s">
        <v>213</v>
      </c>
      <c r="C128" s="36">
        <v>0</v>
      </c>
      <c r="D128" s="44" t="str">
        <f t="shared" si="12"/>
        <v>N/A</v>
      </c>
      <c r="E128" s="36">
        <v>0</v>
      </c>
      <c r="F128" s="44" t="str">
        <f t="shared" si="13"/>
        <v>N/A</v>
      </c>
      <c r="G128" s="36">
        <v>0</v>
      </c>
      <c r="H128" s="44" t="str">
        <f t="shared" si="14"/>
        <v>N/A</v>
      </c>
      <c r="I128" s="12" t="s">
        <v>1748</v>
      </c>
      <c r="J128" s="12" t="s">
        <v>1748</v>
      </c>
      <c r="K128" s="45" t="s">
        <v>739</v>
      </c>
      <c r="L128" s="9" t="str">
        <f t="shared" si="15"/>
        <v>N/A</v>
      </c>
    </row>
    <row r="129" spans="1:12" ht="25.5" x14ac:dyDescent="0.2">
      <c r="A129" s="2" t="s">
        <v>1336</v>
      </c>
      <c r="B129" s="35" t="s">
        <v>213</v>
      </c>
      <c r="C129" s="47" t="s">
        <v>1748</v>
      </c>
      <c r="D129" s="44" t="str">
        <f t="shared" si="12"/>
        <v>N/A</v>
      </c>
      <c r="E129" s="47" t="s">
        <v>1748</v>
      </c>
      <c r="F129" s="44" t="str">
        <f t="shared" si="13"/>
        <v>N/A</v>
      </c>
      <c r="G129" s="47" t="s">
        <v>1748</v>
      </c>
      <c r="H129" s="44" t="str">
        <f t="shared" si="14"/>
        <v>N/A</v>
      </c>
      <c r="I129" s="12" t="s">
        <v>1748</v>
      </c>
      <c r="J129" s="12" t="s">
        <v>1748</v>
      </c>
      <c r="K129" s="45" t="s">
        <v>739</v>
      </c>
      <c r="L129" s="9" t="str">
        <f t="shared" si="15"/>
        <v>N/A</v>
      </c>
    </row>
    <row r="130" spans="1:12" ht="25.5" x14ac:dyDescent="0.2">
      <c r="A130" s="2" t="s">
        <v>584</v>
      </c>
      <c r="B130" s="35" t="s">
        <v>213</v>
      </c>
      <c r="C130" s="47">
        <v>0</v>
      </c>
      <c r="D130" s="44" t="str">
        <f t="shared" si="12"/>
        <v>N/A</v>
      </c>
      <c r="E130" s="47">
        <v>0</v>
      </c>
      <c r="F130" s="44" t="str">
        <f t="shared" si="13"/>
        <v>N/A</v>
      </c>
      <c r="G130" s="47">
        <v>0</v>
      </c>
      <c r="H130" s="44" t="str">
        <f t="shared" si="14"/>
        <v>N/A</v>
      </c>
      <c r="I130" s="12" t="s">
        <v>1748</v>
      </c>
      <c r="J130" s="12" t="s">
        <v>1748</v>
      </c>
      <c r="K130" s="45" t="s">
        <v>739</v>
      </c>
      <c r="L130" s="9" t="str">
        <f t="shared" si="15"/>
        <v>N/A</v>
      </c>
    </row>
    <row r="131" spans="1:12" x14ac:dyDescent="0.2">
      <c r="A131" s="2" t="s">
        <v>585</v>
      </c>
      <c r="B131" s="35" t="s">
        <v>213</v>
      </c>
      <c r="C131" s="36">
        <v>0</v>
      </c>
      <c r="D131" s="44" t="str">
        <f t="shared" si="12"/>
        <v>N/A</v>
      </c>
      <c r="E131" s="36">
        <v>0</v>
      </c>
      <c r="F131" s="44" t="str">
        <f t="shared" si="13"/>
        <v>N/A</v>
      </c>
      <c r="G131" s="36">
        <v>0</v>
      </c>
      <c r="H131" s="44" t="str">
        <f t="shared" si="14"/>
        <v>N/A</v>
      </c>
      <c r="I131" s="12" t="s">
        <v>1748</v>
      </c>
      <c r="J131" s="12" t="s">
        <v>1748</v>
      </c>
      <c r="K131" s="45" t="s">
        <v>739</v>
      </c>
      <c r="L131" s="9" t="str">
        <f t="shared" si="15"/>
        <v>N/A</v>
      </c>
    </row>
    <row r="132" spans="1:12" x14ac:dyDescent="0.2">
      <c r="A132" s="2" t="s">
        <v>1337</v>
      </c>
      <c r="B132" s="35" t="s">
        <v>213</v>
      </c>
      <c r="C132" s="47" t="s">
        <v>1748</v>
      </c>
      <c r="D132" s="44" t="str">
        <f t="shared" si="12"/>
        <v>N/A</v>
      </c>
      <c r="E132" s="47" t="s">
        <v>1748</v>
      </c>
      <c r="F132" s="44" t="str">
        <f t="shared" si="13"/>
        <v>N/A</v>
      </c>
      <c r="G132" s="47" t="s">
        <v>1748</v>
      </c>
      <c r="H132" s="44" t="str">
        <f t="shared" si="14"/>
        <v>N/A</v>
      </c>
      <c r="I132" s="12" t="s">
        <v>1748</v>
      </c>
      <c r="J132" s="12" t="s">
        <v>1748</v>
      </c>
      <c r="K132" s="45" t="s">
        <v>739</v>
      </c>
      <c r="L132" s="9" t="str">
        <f t="shared" si="15"/>
        <v>N/A</v>
      </c>
    </row>
    <row r="133" spans="1:12" ht="25.5" x14ac:dyDescent="0.2">
      <c r="A133" s="2" t="s">
        <v>586</v>
      </c>
      <c r="B133" s="35" t="s">
        <v>213</v>
      </c>
      <c r="C133" s="47">
        <v>80281</v>
      </c>
      <c r="D133" s="44" t="str">
        <f t="shared" si="12"/>
        <v>N/A</v>
      </c>
      <c r="E133" s="47">
        <v>117529</v>
      </c>
      <c r="F133" s="44" t="str">
        <f t="shared" si="13"/>
        <v>N/A</v>
      </c>
      <c r="G133" s="47">
        <v>115933</v>
      </c>
      <c r="H133" s="44" t="str">
        <f t="shared" si="14"/>
        <v>N/A</v>
      </c>
      <c r="I133" s="12">
        <v>46.4</v>
      </c>
      <c r="J133" s="12">
        <v>-1.36</v>
      </c>
      <c r="K133" s="45" t="s">
        <v>739</v>
      </c>
      <c r="L133" s="9" t="str">
        <f>IF(J133="Div by 0", "N/A", IF(OR(J133="N/A",K133="N/A"),"N/A", IF(J133&gt;VALUE(MID(K133,1,2)), "No", IF(J133&lt;-1*VALUE(MID(K133,1,2)), "No", "Yes"))))</f>
        <v>Yes</v>
      </c>
    </row>
    <row r="134" spans="1:12" x14ac:dyDescent="0.2">
      <c r="A134" s="2" t="s">
        <v>587</v>
      </c>
      <c r="B134" s="35" t="s">
        <v>213</v>
      </c>
      <c r="C134" s="36">
        <v>983</v>
      </c>
      <c r="D134" s="44" t="str">
        <f t="shared" si="12"/>
        <v>N/A</v>
      </c>
      <c r="E134" s="36">
        <v>841</v>
      </c>
      <c r="F134" s="44" t="str">
        <f t="shared" si="13"/>
        <v>N/A</v>
      </c>
      <c r="G134" s="36">
        <v>930</v>
      </c>
      <c r="H134" s="44" t="str">
        <f t="shared" si="14"/>
        <v>N/A</v>
      </c>
      <c r="I134" s="12">
        <v>-14.4</v>
      </c>
      <c r="J134" s="12">
        <v>10.58</v>
      </c>
      <c r="K134" s="45" t="s">
        <v>739</v>
      </c>
      <c r="L134" s="9" t="str">
        <f t="shared" ref="L134:L138" si="16">IF(J134="Div by 0", "N/A", IF(OR(J134="N/A",K134="N/A"),"N/A", IF(J134&gt;VALUE(MID(K134,1,2)), "No", IF(J134&lt;-1*VALUE(MID(K134,1,2)), "No", "Yes"))))</f>
        <v>Yes</v>
      </c>
    </row>
    <row r="135" spans="1:12" ht="25.5" x14ac:dyDescent="0.2">
      <c r="A135" s="2" t="s">
        <v>1338</v>
      </c>
      <c r="B135" s="35" t="s">
        <v>213</v>
      </c>
      <c r="C135" s="47">
        <v>81.669379450999998</v>
      </c>
      <c r="D135" s="44" t="str">
        <f t="shared" si="12"/>
        <v>N/A</v>
      </c>
      <c r="E135" s="47">
        <v>139.74910819999999</v>
      </c>
      <c r="F135" s="44" t="str">
        <f t="shared" si="13"/>
        <v>N/A</v>
      </c>
      <c r="G135" s="47">
        <v>124.65913978</v>
      </c>
      <c r="H135" s="44" t="str">
        <f t="shared" si="14"/>
        <v>N/A</v>
      </c>
      <c r="I135" s="12">
        <v>71.12</v>
      </c>
      <c r="J135" s="12">
        <v>-10.8</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1748</v>
      </c>
      <c r="J136" s="12" t="s">
        <v>1748</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1748</v>
      </c>
      <c r="J137" s="12" t="s">
        <v>1748</v>
      </c>
      <c r="K137" s="45" t="s">
        <v>739</v>
      </c>
      <c r="L137" s="9" t="str">
        <f t="shared" si="16"/>
        <v>N/A</v>
      </c>
    </row>
    <row r="138" spans="1:12" ht="25.5" x14ac:dyDescent="0.2">
      <c r="A138" s="2" t="s">
        <v>1339</v>
      </c>
      <c r="B138" s="35" t="s">
        <v>213</v>
      </c>
      <c r="C138" s="47" t="s">
        <v>1748</v>
      </c>
      <c r="D138" s="44" t="str">
        <f t="shared" si="17"/>
        <v>N/A</v>
      </c>
      <c r="E138" s="47" t="s">
        <v>1748</v>
      </c>
      <c r="F138" s="44" t="str">
        <f t="shared" si="18"/>
        <v>N/A</v>
      </c>
      <c r="G138" s="47" t="s">
        <v>1748</v>
      </c>
      <c r="H138" s="44" t="str">
        <f t="shared" si="19"/>
        <v>N/A</v>
      </c>
      <c r="I138" s="12" t="s">
        <v>1748</v>
      </c>
      <c r="J138" s="12" t="s">
        <v>1748</v>
      </c>
      <c r="K138" s="45" t="s">
        <v>739</v>
      </c>
      <c r="L138" s="9" t="str">
        <f t="shared" si="16"/>
        <v>N/A</v>
      </c>
    </row>
    <row r="139" spans="1:12" ht="25.5" x14ac:dyDescent="0.2">
      <c r="A139" s="2" t="s">
        <v>590</v>
      </c>
      <c r="B139" s="35" t="s">
        <v>213</v>
      </c>
      <c r="C139" s="47">
        <v>18967254</v>
      </c>
      <c r="D139" s="44" t="str">
        <f t="shared" si="17"/>
        <v>N/A</v>
      </c>
      <c r="E139" s="47">
        <v>19152222</v>
      </c>
      <c r="F139" s="44" t="str">
        <f t="shared" si="18"/>
        <v>N/A</v>
      </c>
      <c r="G139" s="47">
        <v>24230306</v>
      </c>
      <c r="H139" s="44" t="str">
        <f t="shared" si="19"/>
        <v>N/A</v>
      </c>
      <c r="I139" s="12">
        <v>0.97519999999999996</v>
      </c>
      <c r="J139" s="12">
        <v>26.51</v>
      </c>
      <c r="K139" s="45" t="s">
        <v>739</v>
      </c>
      <c r="L139" s="9" t="str">
        <f t="shared" ref="L139:L150" si="20">IF(J139="Div by 0", "N/A", IF(K139="N/A","N/A", IF(J139&gt;VALUE(MID(K139,1,2)), "No", IF(J139&lt;-1*VALUE(MID(K139,1,2)), "No", "Yes"))))</f>
        <v>Yes</v>
      </c>
    </row>
    <row r="140" spans="1:12" ht="25.5" x14ac:dyDescent="0.2">
      <c r="A140" s="2" t="s">
        <v>591</v>
      </c>
      <c r="B140" s="35" t="s">
        <v>213</v>
      </c>
      <c r="C140" s="36">
        <v>9980</v>
      </c>
      <c r="D140" s="44" t="str">
        <f t="shared" si="17"/>
        <v>N/A</v>
      </c>
      <c r="E140" s="36">
        <v>11159</v>
      </c>
      <c r="F140" s="44" t="str">
        <f t="shared" si="18"/>
        <v>N/A</v>
      </c>
      <c r="G140" s="36">
        <v>11960</v>
      </c>
      <c r="H140" s="44" t="str">
        <f t="shared" si="19"/>
        <v>N/A</v>
      </c>
      <c r="I140" s="12">
        <v>11.81</v>
      </c>
      <c r="J140" s="12">
        <v>7.1779999999999999</v>
      </c>
      <c r="K140" s="45" t="s">
        <v>739</v>
      </c>
      <c r="L140" s="9" t="str">
        <f t="shared" si="20"/>
        <v>Yes</v>
      </c>
    </row>
    <row r="141" spans="1:12" ht="25.5" x14ac:dyDescent="0.2">
      <c r="A141" s="2" t="s">
        <v>1340</v>
      </c>
      <c r="B141" s="35" t="s">
        <v>213</v>
      </c>
      <c r="C141" s="47">
        <v>1900.5264529000001</v>
      </c>
      <c r="D141" s="44" t="str">
        <f t="shared" si="17"/>
        <v>N/A</v>
      </c>
      <c r="E141" s="47">
        <v>1716.3027153</v>
      </c>
      <c r="F141" s="44" t="str">
        <f t="shared" si="18"/>
        <v>N/A</v>
      </c>
      <c r="G141" s="47">
        <v>2025.9453177</v>
      </c>
      <c r="H141" s="44" t="str">
        <f t="shared" si="19"/>
        <v>N/A</v>
      </c>
      <c r="I141" s="12">
        <v>-9.69</v>
      </c>
      <c r="J141" s="12">
        <v>18.04</v>
      </c>
      <c r="K141" s="45" t="s">
        <v>739</v>
      </c>
      <c r="L141" s="9" t="str">
        <f t="shared" si="20"/>
        <v>Yes</v>
      </c>
    </row>
    <row r="142" spans="1:12" ht="25.5" x14ac:dyDescent="0.2">
      <c r="A142" s="2" t="s">
        <v>592</v>
      </c>
      <c r="B142" s="35" t="s">
        <v>213</v>
      </c>
      <c r="C142" s="47">
        <v>0</v>
      </c>
      <c r="D142" s="44" t="str">
        <f t="shared" si="17"/>
        <v>N/A</v>
      </c>
      <c r="E142" s="47">
        <v>0</v>
      </c>
      <c r="F142" s="44" t="str">
        <f t="shared" si="18"/>
        <v>N/A</v>
      </c>
      <c r="G142" s="47">
        <v>0</v>
      </c>
      <c r="H142" s="44" t="str">
        <f t="shared" si="19"/>
        <v>N/A</v>
      </c>
      <c r="I142" s="12" t="s">
        <v>1748</v>
      </c>
      <c r="J142" s="12" t="s">
        <v>1748</v>
      </c>
      <c r="K142" s="45" t="s">
        <v>739</v>
      </c>
      <c r="L142" s="9" t="str">
        <f t="shared" si="20"/>
        <v>N/A</v>
      </c>
    </row>
    <row r="143" spans="1:12" x14ac:dyDescent="0.2">
      <c r="A143" s="3" t="s">
        <v>593</v>
      </c>
      <c r="B143" s="35" t="s">
        <v>213</v>
      </c>
      <c r="C143" s="36">
        <v>0</v>
      </c>
      <c r="D143" s="44" t="str">
        <f t="shared" si="17"/>
        <v>N/A</v>
      </c>
      <c r="E143" s="36">
        <v>0</v>
      </c>
      <c r="F143" s="44" t="str">
        <f t="shared" si="18"/>
        <v>N/A</v>
      </c>
      <c r="G143" s="36">
        <v>0</v>
      </c>
      <c r="H143" s="44" t="str">
        <f t="shared" si="19"/>
        <v>N/A</v>
      </c>
      <c r="I143" s="12" t="s">
        <v>1748</v>
      </c>
      <c r="J143" s="12" t="s">
        <v>1748</v>
      </c>
      <c r="K143" s="45" t="s">
        <v>739</v>
      </c>
      <c r="L143" s="9" t="str">
        <f t="shared" si="20"/>
        <v>N/A</v>
      </c>
    </row>
    <row r="144" spans="1:12" ht="25.5" x14ac:dyDescent="0.2">
      <c r="A144" s="3" t="s">
        <v>1341</v>
      </c>
      <c r="B144" s="35" t="s">
        <v>213</v>
      </c>
      <c r="C144" s="47" t="s">
        <v>1748</v>
      </c>
      <c r="D144" s="44" t="str">
        <f t="shared" si="17"/>
        <v>N/A</v>
      </c>
      <c r="E144" s="47" t="s">
        <v>1748</v>
      </c>
      <c r="F144" s="44" t="str">
        <f t="shared" si="18"/>
        <v>N/A</v>
      </c>
      <c r="G144" s="47" t="s">
        <v>1748</v>
      </c>
      <c r="H144" s="44" t="str">
        <f t="shared" si="19"/>
        <v>N/A</v>
      </c>
      <c r="I144" s="12" t="s">
        <v>1748</v>
      </c>
      <c r="J144" s="12" t="s">
        <v>1748</v>
      </c>
      <c r="K144" s="45" t="s">
        <v>739</v>
      </c>
      <c r="L144" s="9" t="str">
        <f t="shared" si="20"/>
        <v>N/A</v>
      </c>
    </row>
    <row r="145" spans="1:12" ht="25.5" x14ac:dyDescent="0.2">
      <c r="A145" s="2" t="s">
        <v>594</v>
      </c>
      <c r="B145" s="35" t="s">
        <v>213</v>
      </c>
      <c r="C145" s="47">
        <v>360427</v>
      </c>
      <c r="D145" s="44" t="str">
        <f t="shared" si="17"/>
        <v>N/A</v>
      </c>
      <c r="E145" s="47">
        <v>764532</v>
      </c>
      <c r="F145" s="44" t="str">
        <f t="shared" si="18"/>
        <v>N/A</v>
      </c>
      <c r="G145" s="47">
        <v>748838</v>
      </c>
      <c r="H145" s="44" t="str">
        <f t="shared" si="19"/>
        <v>N/A</v>
      </c>
      <c r="I145" s="12">
        <v>112.1</v>
      </c>
      <c r="J145" s="12">
        <v>-2.0499999999999998</v>
      </c>
      <c r="K145" s="45" t="s">
        <v>739</v>
      </c>
      <c r="L145" s="9" t="str">
        <f t="shared" si="20"/>
        <v>Yes</v>
      </c>
    </row>
    <row r="146" spans="1:12" x14ac:dyDescent="0.2">
      <c r="A146" s="2" t="s">
        <v>595</v>
      </c>
      <c r="B146" s="35" t="s">
        <v>213</v>
      </c>
      <c r="C146" s="36">
        <v>1133</v>
      </c>
      <c r="D146" s="44" t="str">
        <f t="shared" si="17"/>
        <v>N/A</v>
      </c>
      <c r="E146" s="36">
        <v>1337</v>
      </c>
      <c r="F146" s="44" t="str">
        <f t="shared" si="18"/>
        <v>N/A</v>
      </c>
      <c r="G146" s="36">
        <v>1489</v>
      </c>
      <c r="H146" s="44" t="str">
        <f t="shared" si="19"/>
        <v>N/A</v>
      </c>
      <c r="I146" s="12">
        <v>18.010000000000002</v>
      </c>
      <c r="J146" s="12">
        <v>11.37</v>
      </c>
      <c r="K146" s="45" t="s">
        <v>739</v>
      </c>
      <c r="L146" s="9" t="str">
        <f t="shared" si="20"/>
        <v>Yes</v>
      </c>
    </row>
    <row r="147" spans="1:12" ht="25.5" x14ac:dyDescent="0.2">
      <c r="A147" s="2" t="s">
        <v>1342</v>
      </c>
      <c r="B147" s="35" t="s">
        <v>213</v>
      </c>
      <c r="C147" s="47">
        <v>318.11738746999998</v>
      </c>
      <c r="D147" s="44" t="str">
        <f t="shared" si="17"/>
        <v>N/A</v>
      </c>
      <c r="E147" s="47">
        <v>571.82647718999999</v>
      </c>
      <c r="F147" s="44" t="str">
        <f t="shared" si="18"/>
        <v>N/A</v>
      </c>
      <c r="G147" s="47">
        <v>502.91336467000002</v>
      </c>
      <c r="H147" s="44" t="str">
        <f t="shared" si="19"/>
        <v>N/A</v>
      </c>
      <c r="I147" s="12">
        <v>79.75</v>
      </c>
      <c r="J147" s="12">
        <v>-12.1</v>
      </c>
      <c r="K147" s="45" t="s">
        <v>739</v>
      </c>
      <c r="L147" s="9" t="str">
        <f t="shared" si="20"/>
        <v>Yes</v>
      </c>
    </row>
    <row r="148" spans="1:12" ht="25.5" x14ac:dyDescent="0.2">
      <c r="A148" s="2" t="s">
        <v>596</v>
      </c>
      <c r="B148" s="35" t="s">
        <v>213</v>
      </c>
      <c r="C148" s="47">
        <v>0</v>
      </c>
      <c r="D148" s="44" t="str">
        <f t="shared" si="17"/>
        <v>N/A</v>
      </c>
      <c r="E148" s="47">
        <v>0</v>
      </c>
      <c r="F148" s="44" t="str">
        <f t="shared" si="18"/>
        <v>N/A</v>
      </c>
      <c r="G148" s="47">
        <v>0</v>
      </c>
      <c r="H148" s="44" t="str">
        <f t="shared" si="19"/>
        <v>N/A</v>
      </c>
      <c r="I148" s="12" t="s">
        <v>1748</v>
      </c>
      <c r="J148" s="12" t="s">
        <v>1748</v>
      </c>
      <c r="K148" s="45" t="s">
        <v>739</v>
      </c>
      <c r="L148" s="9" t="str">
        <f t="shared" si="20"/>
        <v>N/A</v>
      </c>
    </row>
    <row r="149" spans="1:12" x14ac:dyDescent="0.2">
      <c r="A149" s="2" t="s">
        <v>597</v>
      </c>
      <c r="B149" s="35" t="s">
        <v>213</v>
      </c>
      <c r="C149" s="36">
        <v>0</v>
      </c>
      <c r="D149" s="44" t="str">
        <f t="shared" si="17"/>
        <v>N/A</v>
      </c>
      <c r="E149" s="36">
        <v>0</v>
      </c>
      <c r="F149" s="44" t="str">
        <f t="shared" si="18"/>
        <v>N/A</v>
      </c>
      <c r="G149" s="36">
        <v>0</v>
      </c>
      <c r="H149" s="44" t="str">
        <f t="shared" si="19"/>
        <v>N/A</v>
      </c>
      <c r="I149" s="12" t="s">
        <v>1748</v>
      </c>
      <c r="J149" s="12" t="s">
        <v>1748</v>
      </c>
      <c r="K149" s="45" t="s">
        <v>739</v>
      </c>
      <c r="L149" s="9" t="str">
        <f t="shared" si="20"/>
        <v>N/A</v>
      </c>
    </row>
    <row r="150" spans="1:12" ht="25.5" x14ac:dyDescent="0.2">
      <c r="A150" s="4" t="s">
        <v>1343</v>
      </c>
      <c r="B150" s="35" t="s">
        <v>213</v>
      </c>
      <c r="C150" s="47" t="s">
        <v>1748</v>
      </c>
      <c r="D150" s="44" t="str">
        <f t="shared" si="17"/>
        <v>N/A</v>
      </c>
      <c r="E150" s="47" t="s">
        <v>1748</v>
      </c>
      <c r="F150" s="44" t="str">
        <f t="shared" si="18"/>
        <v>N/A</v>
      </c>
      <c r="G150" s="47" t="s">
        <v>1748</v>
      </c>
      <c r="H150" s="44" t="str">
        <f t="shared" si="19"/>
        <v>N/A</v>
      </c>
      <c r="I150" s="12" t="s">
        <v>1748</v>
      </c>
      <c r="J150" s="12" t="s">
        <v>1748</v>
      </c>
      <c r="K150" s="45" t="s">
        <v>739</v>
      </c>
      <c r="L150" s="9" t="str">
        <f t="shared" si="20"/>
        <v>N/A</v>
      </c>
    </row>
    <row r="151" spans="1:12" ht="25.5" x14ac:dyDescent="0.2">
      <c r="A151" s="4" t="s">
        <v>1344</v>
      </c>
      <c r="B151" s="35" t="s">
        <v>213</v>
      </c>
      <c r="C151" s="47">
        <v>315.80931766999998</v>
      </c>
      <c r="D151" s="44" t="str">
        <f t="shared" ref="D151:D170" si="21">IF($B151="N/A","N/A",IF(C151&gt;10,"No",IF(C151&lt;-10,"No","Yes")))</f>
        <v>N/A</v>
      </c>
      <c r="E151" s="47">
        <v>564.54627011000002</v>
      </c>
      <c r="F151" s="44" t="str">
        <f t="shared" ref="F151:F170" si="22">IF($B151="N/A","N/A",IF(E151&gt;10,"No",IF(E151&lt;-10,"No","Yes")))</f>
        <v>N/A</v>
      </c>
      <c r="G151" s="47">
        <v>543.73607566999999</v>
      </c>
      <c r="H151" s="44" t="str">
        <f t="shared" ref="H151:H170" si="23">IF($B151="N/A","N/A",IF(G151&gt;10,"No",IF(G151&lt;-10,"No","Yes")))</f>
        <v>N/A</v>
      </c>
      <c r="I151" s="12">
        <v>78.760000000000005</v>
      </c>
      <c r="J151" s="12">
        <v>-3.69</v>
      </c>
      <c r="K151" s="45" t="s">
        <v>739</v>
      </c>
      <c r="L151" s="9" t="str">
        <f t="shared" ref="L151:L170" si="24">IF(J151="Div by 0", "N/A", IF(K151="N/A","N/A", IF(J151&gt;VALUE(MID(K151,1,2)), "No", IF(J151&lt;-1*VALUE(MID(K151,1,2)), "No", "Yes"))))</f>
        <v>Yes</v>
      </c>
    </row>
    <row r="152" spans="1:12" ht="25.5" x14ac:dyDescent="0.2">
      <c r="A152" s="4" t="s">
        <v>1345</v>
      </c>
      <c r="B152" s="35" t="s">
        <v>213</v>
      </c>
      <c r="C152" s="47">
        <v>167.55085714000001</v>
      </c>
      <c r="D152" s="44" t="str">
        <f t="shared" si="21"/>
        <v>N/A</v>
      </c>
      <c r="E152" s="47">
        <v>496.88196285999999</v>
      </c>
      <c r="F152" s="44" t="str">
        <f t="shared" si="22"/>
        <v>N/A</v>
      </c>
      <c r="G152" s="47">
        <v>115.80613667999999</v>
      </c>
      <c r="H152" s="44" t="str">
        <f t="shared" si="23"/>
        <v>N/A</v>
      </c>
      <c r="I152" s="12">
        <v>196.6</v>
      </c>
      <c r="J152" s="12">
        <v>-76.7</v>
      </c>
      <c r="K152" s="45" t="s">
        <v>739</v>
      </c>
      <c r="L152" s="9" t="str">
        <f t="shared" si="24"/>
        <v>No</v>
      </c>
    </row>
    <row r="153" spans="1:12" ht="25.5" x14ac:dyDescent="0.2">
      <c r="A153" s="4" t="s">
        <v>1346</v>
      </c>
      <c r="B153" s="35" t="s">
        <v>213</v>
      </c>
      <c r="C153" s="47">
        <v>837.83750132</v>
      </c>
      <c r="D153" s="44" t="str">
        <f t="shared" si="21"/>
        <v>N/A</v>
      </c>
      <c r="E153" s="47">
        <v>858.73915011999998</v>
      </c>
      <c r="F153" s="44" t="str">
        <f t="shared" si="22"/>
        <v>N/A</v>
      </c>
      <c r="G153" s="47">
        <v>661.68584506000002</v>
      </c>
      <c r="H153" s="44" t="str">
        <f t="shared" si="23"/>
        <v>N/A</v>
      </c>
      <c r="I153" s="12">
        <v>2.4950000000000001</v>
      </c>
      <c r="J153" s="12">
        <v>-22.9</v>
      </c>
      <c r="K153" s="45" t="s">
        <v>739</v>
      </c>
      <c r="L153" s="9" t="str">
        <f t="shared" si="24"/>
        <v>Yes</v>
      </c>
    </row>
    <row r="154" spans="1:12" ht="25.5" x14ac:dyDescent="0.2">
      <c r="A154" s="4" t="s">
        <v>1347</v>
      </c>
      <c r="B154" s="35" t="s">
        <v>213</v>
      </c>
      <c r="C154" s="47">
        <v>193.61013027999999</v>
      </c>
      <c r="D154" s="44" t="str">
        <f t="shared" si="21"/>
        <v>N/A</v>
      </c>
      <c r="E154" s="47">
        <v>548.79175021000003</v>
      </c>
      <c r="F154" s="44" t="str">
        <f t="shared" si="22"/>
        <v>N/A</v>
      </c>
      <c r="G154" s="47">
        <v>550.66484244000003</v>
      </c>
      <c r="H154" s="44" t="str">
        <f t="shared" si="23"/>
        <v>N/A</v>
      </c>
      <c r="I154" s="12">
        <v>183.5</v>
      </c>
      <c r="J154" s="12">
        <v>0.34129999999999999</v>
      </c>
      <c r="K154" s="45" t="s">
        <v>739</v>
      </c>
      <c r="L154" s="9" t="str">
        <f t="shared" si="24"/>
        <v>Yes</v>
      </c>
    </row>
    <row r="155" spans="1:12" ht="25.5" x14ac:dyDescent="0.2">
      <c r="A155" s="2" t="s">
        <v>1348</v>
      </c>
      <c r="B155" s="35" t="s">
        <v>213</v>
      </c>
      <c r="C155" s="47">
        <v>254.98883606000001</v>
      </c>
      <c r="D155" s="44" t="str">
        <f t="shared" si="21"/>
        <v>N/A</v>
      </c>
      <c r="E155" s="47">
        <v>428.68838161000002</v>
      </c>
      <c r="F155" s="44" t="str">
        <f t="shared" si="22"/>
        <v>N/A</v>
      </c>
      <c r="G155" s="47">
        <v>467.36982037000001</v>
      </c>
      <c r="H155" s="44" t="str">
        <f t="shared" si="23"/>
        <v>N/A</v>
      </c>
      <c r="I155" s="12">
        <v>68.12</v>
      </c>
      <c r="J155" s="12">
        <v>9.0229999999999997</v>
      </c>
      <c r="K155" s="45" t="s">
        <v>739</v>
      </c>
      <c r="L155" s="9" t="str">
        <f t="shared" si="24"/>
        <v>Yes</v>
      </c>
    </row>
    <row r="156" spans="1:12" ht="25.5" x14ac:dyDescent="0.2">
      <c r="A156" s="2" t="s">
        <v>1349</v>
      </c>
      <c r="B156" s="35" t="s">
        <v>213</v>
      </c>
      <c r="C156" s="47">
        <v>54.521450727000001</v>
      </c>
      <c r="D156" s="44" t="str">
        <f t="shared" si="21"/>
        <v>N/A</v>
      </c>
      <c r="E156" s="47">
        <v>79.615226351999993</v>
      </c>
      <c r="F156" s="44" t="str">
        <f t="shared" si="22"/>
        <v>N/A</v>
      </c>
      <c r="G156" s="47">
        <v>79.370527101999997</v>
      </c>
      <c r="H156" s="44" t="str">
        <f t="shared" si="23"/>
        <v>N/A</v>
      </c>
      <c r="I156" s="12">
        <v>46.03</v>
      </c>
      <c r="J156" s="12">
        <v>-0.307</v>
      </c>
      <c r="K156" s="45" t="s">
        <v>739</v>
      </c>
      <c r="L156" s="9" t="str">
        <f t="shared" si="24"/>
        <v>Yes</v>
      </c>
    </row>
    <row r="157" spans="1:12" ht="25.5" x14ac:dyDescent="0.2">
      <c r="A157" s="2" t="s">
        <v>1350</v>
      </c>
      <c r="B157" s="35" t="s">
        <v>213</v>
      </c>
      <c r="C157" s="47">
        <v>1674.5737142999999</v>
      </c>
      <c r="D157" s="44" t="str">
        <f t="shared" si="21"/>
        <v>N/A</v>
      </c>
      <c r="E157" s="47">
        <v>1438.6657825</v>
      </c>
      <c r="F157" s="44" t="str">
        <f t="shared" si="22"/>
        <v>N/A</v>
      </c>
      <c r="G157" s="47">
        <v>1530.1757322000001</v>
      </c>
      <c r="H157" s="44" t="str">
        <f t="shared" si="23"/>
        <v>N/A</v>
      </c>
      <c r="I157" s="12">
        <v>-14.1</v>
      </c>
      <c r="J157" s="12">
        <v>6.3609999999999998</v>
      </c>
      <c r="K157" s="45" t="s">
        <v>739</v>
      </c>
      <c r="L157" s="9" t="str">
        <f t="shared" si="24"/>
        <v>Yes</v>
      </c>
    </row>
    <row r="158" spans="1:12" ht="25.5" x14ac:dyDescent="0.2">
      <c r="A158" s="2" t="s">
        <v>1351</v>
      </c>
      <c r="B158" s="35" t="s">
        <v>213</v>
      </c>
      <c r="C158" s="47">
        <v>280.22162428000001</v>
      </c>
      <c r="D158" s="44" t="str">
        <f t="shared" si="21"/>
        <v>N/A</v>
      </c>
      <c r="E158" s="47">
        <v>284.83138279000002</v>
      </c>
      <c r="F158" s="44" t="str">
        <f t="shared" si="22"/>
        <v>N/A</v>
      </c>
      <c r="G158" s="47">
        <v>253.25726394</v>
      </c>
      <c r="H158" s="44" t="str">
        <f t="shared" si="23"/>
        <v>N/A</v>
      </c>
      <c r="I158" s="12">
        <v>1.645</v>
      </c>
      <c r="J158" s="12">
        <v>-11.1</v>
      </c>
      <c r="K158" s="45" t="s">
        <v>739</v>
      </c>
      <c r="L158" s="9" t="str">
        <f t="shared" si="24"/>
        <v>Yes</v>
      </c>
    </row>
    <row r="159" spans="1:12" ht="25.5" x14ac:dyDescent="0.2">
      <c r="A159" s="2" t="s">
        <v>1352</v>
      </c>
      <c r="B159" s="35" t="s">
        <v>213</v>
      </c>
      <c r="C159" s="47">
        <v>10.884803288000001</v>
      </c>
      <c r="D159" s="44" t="str">
        <f t="shared" si="21"/>
        <v>N/A</v>
      </c>
      <c r="E159" s="47">
        <v>28.859524491999998</v>
      </c>
      <c r="F159" s="44" t="str">
        <f t="shared" si="22"/>
        <v>N/A</v>
      </c>
      <c r="G159" s="47">
        <v>27.744090481000001</v>
      </c>
      <c r="H159" s="44" t="str">
        <f t="shared" si="23"/>
        <v>N/A</v>
      </c>
      <c r="I159" s="12">
        <v>165.1</v>
      </c>
      <c r="J159" s="12">
        <v>-3.87</v>
      </c>
      <c r="K159" s="45" t="s">
        <v>739</v>
      </c>
      <c r="L159" s="9" t="str">
        <f t="shared" si="24"/>
        <v>Yes</v>
      </c>
    </row>
    <row r="160" spans="1:12" ht="25.5" x14ac:dyDescent="0.2">
      <c r="A160" s="4" t="s">
        <v>1353</v>
      </c>
      <c r="B160" s="35" t="s">
        <v>213</v>
      </c>
      <c r="C160" s="47">
        <v>2.945510707</v>
      </c>
      <c r="D160" s="44" t="str">
        <f t="shared" si="21"/>
        <v>N/A</v>
      </c>
      <c r="E160" s="47">
        <v>3.1883636625</v>
      </c>
      <c r="F160" s="44" t="str">
        <f t="shared" si="22"/>
        <v>N/A</v>
      </c>
      <c r="G160" s="47">
        <v>4.1383394938000002</v>
      </c>
      <c r="H160" s="44" t="str">
        <f t="shared" si="23"/>
        <v>N/A</v>
      </c>
      <c r="I160" s="12">
        <v>8.2449999999999992</v>
      </c>
      <c r="J160" s="12">
        <v>29.8</v>
      </c>
      <c r="K160" s="45" t="s">
        <v>739</v>
      </c>
      <c r="L160" s="9" t="str">
        <f t="shared" si="24"/>
        <v>Yes</v>
      </c>
    </row>
    <row r="161" spans="1:12" x14ac:dyDescent="0.2">
      <c r="A161" s="4" t="s">
        <v>1354</v>
      </c>
      <c r="B161" s="35" t="s">
        <v>213</v>
      </c>
      <c r="C161" s="47">
        <v>24.257657275</v>
      </c>
      <c r="D161" s="44" t="str">
        <f t="shared" si="21"/>
        <v>N/A</v>
      </c>
      <c r="E161" s="47">
        <v>35.297620518999999</v>
      </c>
      <c r="F161" s="44" t="str">
        <f t="shared" si="22"/>
        <v>N/A</v>
      </c>
      <c r="G161" s="47">
        <v>37.881285394000002</v>
      </c>
      <c r="H161" s="44" t="str">
        <f t="shared" si="23"/>
        <v>N/A</v>
      </c>
      <c r="I161" s="12">
        <v>45.51</v>
      </c>
      <c r="J161" s="12">
        <v>7.32</v>
      </c>
      <c r="K161" s="45" t="s">
        <v>739</v>
      </c>
      <c r="L161" s="9" t="str">
        <f t="shared" si="24"/>
        <v>Yes</v>
      </c>
    </row>
    <row r="162" spans="1:12" x14ac:dyDescent="0.2">
      <c r="A162" s="4" t="s">
        <v>1355</v>
      </c>
      <c r="B162" s="35" t="s">
        <v>213</v>
      </c>
      <c r="C162" s="47">
        <v>8.9577142856999998</v>
      </c>
      <c r="D162" s="44" t="str">
        <f t="shared" si="21"/>
        <v>N/A</v>
      </c>
      <c r="E162" s="47">
        <v>4.2228116710999997</v>
      </c>
      <c r="F162" s="44" t="str">
        <f t="shared" si="22"/>
        <v>N/A</v>
      </c>
      <c r="G162" s="47">
        <v>2.6652719665000002</v>
      </c>
      <c r="H162" s="44" t="str">
        <f t="shared" si="23"/>
        <v>N/A</v>
      </c>
      <c r="I162" s="12">
        <v>-52.9</v>
      </c>
      <c r="J162" s="12">
        <v>-36.9</v>
      </c>
      <c r="K162" s="45" t="s">
        <v>739</v>
      </c>
      <c r="L162" s="9" t="str">
        <f t="shared" si="24"/>
        <v>No</v>
      </c>
    </row>
    <row r="163" spans="1:12" ht="25.5" x14ac:dyDescent="0.2">
      <c r="A163" s="4" t="s">
        <v>1706</v>
      </c>
      <c r="B163" s="35" t="s">
        <v>213</v>
      </c>
      <c r="C163" s="47">
        <v>116.46997995</v>
      </c>
      <c r="D163" s="44" t="str">
        <f t="shared" si="21"/>
        <v>N/A</v>
      </c>
      <c r="E163" s="47">
        <v>113.6061651</v>
      </c>
      <c r="F163" s="44" t="str">
        <f t="shared" si="22"/>
        <v>N/A</v>
      </c>
      <c r="G163" s="47">
        <v>125.30588235</v>
      </c>
      <c r="H163" s="44" t="str">
        <f t="shared" si="23"/>
        <v>N/A</v>
      </c>
      <c r="I163" s="12">
        <v>-2.46</v>
      </c>
      <c r="J163" s="12">
        <v>10.3</v>
      </c>
      <c r="K163" s="45" t="s">
        <v>739</v>
      </c>
      <c r="L163" s="9" t="str">
        <f t="shared" si="24"/>
        <v>Yes</v>
      </c>
    </row>
    <row r="164" spans="1:12" x14ac:dyDescent="0.2">
      <c r="A164" s="4" t="s">
        <v>1356</v>
      </c>
      <c r="B164" s="35" t="s">
        <v>213</v>
      </c>
      <c r="C164" s="47">
        <v>7.9594943906999998</v>
      </c>
      <c r="D164" s="44" t="str">
        <f t="shared" si="21"/>
        <v>N/A</v>
      </c>
      <c r="E164" s="47">
        <v>14.336236036000001</v>
      </c>
      <c r="F164" s="44" t="str">
        <f t="shared" si="22"/>
        <v>N/A</v>
      </c>
      <c r="G164" s="47">
        <v>7.9303915356000001</v>
      </c>
      <c r="H164" s="44" t="str">
        <f t="shared" si="23"/>
        <v>N/A</v>
      </c>
      <c r="I164" s="12">
        <v>80.11</v>
      </c>
      <c r="J164" s="12">
        <v>-44.7</v>
      </c>
      <c r="K164" s="45" t="s">
        <v>739</v>
      </c>
      <c r="L164" s="9" t="str">
        <f t="shared" si="24"/>
        <v>No</v>
      </c>
    </row>
    <row r="165" spans="1:12" x14ac:dyDescent="0.2">
      <c r="A165" s="4" t="s">
        <v>1357</v>
      </c>
      <c r="B165" s="35" t="s">
        <v>213</v>
      </c>
      <c r="C165" s="47">
        <v>8.6711785189999997</v>
      </c>
      <c r="D165" s="44" t="str">
        <f t="shared" si="21"/>
        <v>N/A</v>
      </c>
      <c r="E165" s="47">
        <v>15.069254513000001</v>
      </c>
      <c r="F165" s="44" t="str">
        <f t="shared" si="22"/>
        <v>N/A</v>
      </c>
      <c r="G165" s="47">
        <v>16.404383632999998</v>
      </c>
      <c r="H165" s="44" t="str">
        <f t="shared" si="23"/>
        <v>N/A</v>
      </c>
      <c r="I165" s="12">
        <v>73.790000000000006</v>
      </c>
      <c r="J165" s="12">
        <v>8.86</v>
      </c>
      <c r="K165" s="45" t="s">
        <v>739</v>
      </c>
      <c r="L165" s="9" t="str">
        <f t="shared" si="24"/>
        <v>Yes</v>
      </c>
    </row>
    <row r="166" spans="1:12" x14ac:dyDescent="0.2">
      <c r="A166" s="4" t="s">
        <v>1358</v>
      </c>
      <c r="B166" s="35" t="s">
        <v>213</v>
      </c>
      <c r="C166" s="47">
        <v>2909.5698566000001</v>
      </c>
      <c r="D166" s="44" t="str">
        <f t="shared" si="21"/>
        <v>N/A</v>
      </c>
      <c r="E166" s="47">
        <v>4465.4039592999998</v>
      </c>
      <c r="F166" s="44" t="str">
        <f t="shared" si="22"/>
        <v>N/A</v>
      </c>
      <c r="G166" s="47">
        <v>5752.0505864999996</v>
      </c>
      <c r="H166" s="44" t="str">
        <f t="shared" si="23"/>
        <v>N/A</v>
      </c>
      <c r="I166" s="12">
        <v>53.47</v>
      </c>
      <c r="J166" s="12">
        <v>28.81</v>
      </c>
      <c r="K166" s="45" t="s">
        <v>739</v>
      </c>
      <c r="L166" s="9" t="str">
        <f t="shared" si="24"/>
        <v>Yes</v>
      </c>
    </row>
    <row r="167" spans="1:12" x14ac:dyDescent="0.2">
      <c r="A167" s="46" t="s">
        <v>1359</v>
      </c>
      <c r="B167" s="35" t="s">
        <v>213</v>
      </c>
      <c r="C167" s="47">
        <v>1359.0674286000001</v>
      </c>
      <c r="D167" s="44" t="str">
        <f t="shared" si="21"/>
        <v>N/A</v>
      </c>
      <c r="E167" s="47">
        <v>1425.8262599</v>
      </c>
      <c r="F167" s="44" t="str">
        <f t="shared" si="22"/>
        <v>N/A</v>
      </c>
      <c r="G167" s="47">
        <v>1006.1841004</v>
      </c>
      <c r="H167" s="44" t="str">
        <f t="shared" si="23"/>
        <v>N/A</v>
      </c>
      <c r="I167" s="12">
        <v>4.9119999999999999</v>
      </c>
      <c r="J167" s="12">
        <v>-29.4</v>
      </c>
      <c r="K167" s="45" t="s">
        <v>739</v>
      </c>
      <c r="L167" s="9" t="str">
        <f t="shared" si="24"/>
        <v>Yes</v>
      </c>
    </row>
    <row r="168" spans="1:12" x14ac:dyDescent="0.2">
      <c r="A168" s="46" t="s">
        <v>1360</v>
      </c>
      <c r="B168" s="35" t="s">
        <v>213</v>
      </c>
      <c r="C168" s="47">
        <v>6282.9531849000005</v>
      </c>
      <c r="D168" s="44" t="str">
        <f t="shared" si="21"/>
        <v>N/A</v>
      </c>
      <c r="E168" s="47">
        <v>5942.5877743000001</v>
      </c>
      <c r="F168" s="44" t="str">
        <f t="shared" si="22"/>
        <v>N/A</v>
      </c>
      <c r="G168" s="47">
        <v>6911.7167656000001</v>
      </c>
      <c r="H168" s="44" t="str">
        <f t="shared" si="23"/>
        <v>N/A</v>
      </c>
      <c r="I168" s="12">
        <v>-5.42</v>
      </c>
      <c r="J168" s="12">
        <v>16.309999999999999</v>
      </c>
      <c r="K168" s="45" t="s">
        <v>739</v>
      </c>
      <c r="L168" s="9" t="str">
        <f t="shared" si="24"/>
        <v>Yes</v>
      </c>
    </row>
    <row r="169" spans="1:12" x14ac:dyDescent="0.2">
      <c r="A169" s="46" t="s">
        <v>1361</v>
      </c>
      <c r="B169" s="35" t="s">
        <v>213</v>
      </c>
      <c r="C169" s="47">
        <v>2328.2774518000001</v>
      </c>
      <c r="D169" s="44" t="str">
        <f t="shared" si="21"/>
        <v>N/A</v>
      </c>
      <c r="E169" s="47">
        <v>4161.7937363000001</v>
      </c>
      <c r="F169" s="44" t="str">
        <f t="shared" si="22"/>
        <v>N/A</v>
      </c>
      <c r="G169" s="47">
        <v>4844.0099659999996</v>
      </c>
      <c r="H169" s="44" t="str">
        <f t="shared" si="23"/>
        <v>N/A</v>
      </c>
      <c r="I169" s="12">
        <v>78.75</v>
      </c>
      <c r="J169" s="12">
        <v>16.39</v>
      </c>
      <c r="K169" s="45" t="s">
        <v>739</v>
      </c>
      <c r="L169" s="9" t="str">
        <f t="shared" si="24"/>
        <v>Yes</v>
      </c>
    </row>
    <row r="170" spans="1:12" x14ac:dyDescent="0.2">
      <c r="A170" s="46" t="s">
        <v>1362</v>
      </c>
      <c r="B170" s="35" t="s">
        <v>213</v>
      </c>
      <c r="C170" s="47">
        <v>2336.0299518000002</v>
      </c>
      <c r="D170" s="44" t="str">
        <f t="shared" si="21"/>
        <v>N/A</v>
      </c>
      <c r="E170" s="47">
        <v>4030.7541546000002</v>
      </c>
      <c r="F170" s="44" t="str">
        <f t="shared" si="22"/>
        <v>N/A</v>
      </c>
      <c r="G170" s="47">
        <v>6108.4144997000003</v>
      </c>
      <c r="H170" s="44" t="str">
        <f t="shared" si="23"/>
        <v>N/A</v>
      </c>
      <c r="I170" s="12">
        <v>72.55</v>
      </c>
      <c r="J170" s="12">
        <v>51.55</v>
      </c>
      <c r="K170" s="45" t="s">
        <v>739</v>
      </c>
      <c r="L170" s="9" t="str">
        <f t="shared" si="24"/>
        <v>No</v>
      </c>
    </row>
    <row r="171" spans="1:12" x14ac:dyDescent="0.2">
      <c r="A171" s="46" t="s">
        <v>85</v>
      </c>
      <c r="B171" s="35" t="s">
        <v>213</v>
      </c>
      <c r="C171" s="8">
        <v>3.281948249</v>
      </c>
      <c r="D171" s="44" t="str">
        <f t="shared" ref="D171:D202" si="25">IF($B171="N/A","N/A",IF(C171&gt;10,"No",IF(C171&lt;-10,"No","Yes")))</f>
        <v>N/A</v>
      </c>
      <c r="E171" s="8">
        <v>7.1362621863999998</v>
      </c>
      <c r="F171" s="44" t="str">
        <f t="shared" ref="F171:F202" si="26">IF($B171="N/A","N/A",IF(E171&gt;10,"No",IF(E171&lt;-10,"No","Yes")))</f>
        <v>N/A</v>
      </c>
      <c r="G171" s="8">
        <v>7.4351235298000002</v>
      </c>
      <c r="H171" s="44" t="str">
        <f t="shared" ref="H171:H202" si="27">IF($B171="N/A","N/A",IF(G171&gt;10,"No",IF(G171&lt;-10,"No","Yes")))</f>
        <v>N/A</v>
      </c>
      <c r="I171" s="12">
        <v>117.4</v>
      </c>
      <c r="J171" s="12">
        <v>4.1879999999999997</v>
      </c>
      <c r="K171" s="45" t="s">
        <v>739</v>
      </c>
      <c r="L171" s="9" t="str">
        <f t="shared" ref="L171:L202" si="28">IF(J171="Div by 0", "N/A", IF(K171="N/A","N/A", IF(J171&gt;VALUE(MID(K171,1,2)), "No", IF(J171&lt;-1*VALUE(MID(K171,1,2)), "No", "Yes"))))</f>
        <v>Yes</v>
      </c>
    </row>
    <row r="172" spans="1:12" x14ac:dyDescent="0.2">
      <c r="A172" s="46" t="s">
        <v>465</v>
      </c>
      <c r="B172" s="35" t="s">
        <v>213</v>
      </c>
      <c r="C172" s="8">
        <v>1.9428571428999999</v>
      </c>
      <c r="D172" s="44" t="str">
        <f t="shared" si="25"/>
        <v>N/A</v>
      </c>
      <c r="E172" s="8">
        <v>2.5198938992</v>
      </c>
      <c r="F172" s="44" t="str">
        <f t="shared" si="26"/>
        <v>N/A</v>
      </c>
      <c r="G172" s="8">
        <v>1.9525801952999999</v>
      </c>
      <c r="H172" s="44" t="str">
        <f t="shared" si="27"/>
        <v>N/A</v>
      </c>
      <c r="I172" s="12">
        <v>29.7</v>
      </c>
      <c r="J172" s="12">
        <v>-22.5</v>
      </c>
      <c r="K172" s="45" t="s">
        <v>739</v>
      </c>
      <c r="L172" s="9" t="str">
        <f t="shared" si="28"/>
        <v>Yes</v>
      </c>
    </row>
    <row r="173" spans="1:12" x14ac:dyDescent="0.2">
      <c r="A173" s="46" t="s">
        <v>466</v>
      </c>
      <c r="B173" s="35" t="s">
        <v>213</v>
      </c>
      <c r="C173" s="8">
        <v>3.9428792515</v>
      </c>
      <c r="D173" s="44" t="str">
        <f t="shared" si="25"/>
        <v>N/A</v>
      </c>
      <c r="E173" s="8">
        <v>3.9254615117</v>
      </c>
      <c r="F173" s="44" t="str">
        <f t="shared" si="26"/>
        <v>N/A</v>
      </c>
      <c r="G173" s="8">
        <v>3.8786234954999999</v>
      </c>
      <c r="H173" s="44" t="str">
        <f t="shared" si="27"/>
        <v>N/A</v>
      </c>
      <c r="I173" s="12">
        <v>-0.442</v>
      </c>
      <c r="J173" s="12">
        <v>-1.19</v>
      </c>
      <c r="K173" s="45" t="s">
        <v>739</v>
      </c>
      <c r="L173" s="9" t="str">
        <f t="shared" si="28"/>
        <v>Yes</v>
      </c>
    </row>
    <row r="174" spans="1:12" x14ac:dyDescent="0.2">
      <c r="A174" s="2" t="s">
        <v>467</v>
      </c>
      <c r="B174" s="35" t="s">
        <v>213</v>
      </c>
      <c r="C174" s="8">
        <v>2.4724706612</v>
      </c>
      <c r="D174" s="44" t="str">
        <f t="shared" si="25"/>
        <v>N/A</v>
      </c>
      <c r="E174" s="8">
        <v>9.3535758616999995</v>
      </c>
      <c r="F174" s="44" t="str">
        <f t="shared" si="26"/>
        <v>N/A</v>
      </c>
      <c r="G174" s="8">
        <v>8.9674904467999994</v>
      </c>
      <c r="H174" s="44" t="str">
        <f t="shared" si="27"/>
        <v>N/A</v>
      </c>
      <c r="I174" s="12">
        <v>278.3</v>
      </c>
      <c r="J174" s="12">
        <v>-4.13</v>
      </c>
      <c r="K174" s="45" t="s">
        <v>739</v>
      </c>
      <c r="L174" s="9" t="str">
        <f t="shared" si="28"/>
        <v>Yes</v>
      </c>
    </row>
    <row r="175" spans="1:12" x14ac:dyDescent="0.2">
      <c r="A175" s="2" t="s">
        <v>468</v>
      </c>
      <c r="B175" s="35" t="s">
        <v>213</v>
      </c>
      <c r="C175" s="8">
        <v>3.8026816599000002</v>
      </c>
      <c r="D175" s="44" t="str">
        <f t="shared" si="25"/>
        <v>N/A</v>
      </c>
      <c r="E175" s="8">
        <v>6.7693191198999996</v>
      </c>
      <c r="F175" s="44" t="str">
        <f t="shared" si="26"/>
        <v>N/A</v>
      </c>
      <c r="G175" s="8">
        <v>8.0625986208999993</v>
      </c>
      <c r="H175" s="44" t="str">
        <f t="shared" si="27"/>
        <v>N/A</v>
      </c>
      <c r="I175" s="12">
        <v>78.010000000000005</v>
      </c>
      <c r="J175" s="12">
        <v>19.11</v>
      </c>
      <c r="K175" s="45" t="s">
        <v>739</v>
      </c>
      <c r="L175" s="9" t="str">
        <f t="shared" si="28"/>
        <v>Yes</v>
      </c>
    </row>
    <row r="176" spans="1:12" x14ac:dyDescent="0.2">
      <c r="A176" s="2" t="s">
        <v>1363</v>
      </c>
      <c r="B176" s="35" t="s">
        <v>213</v>
      </c>
      <c r="C176" s="8">
        <v>0.19832536749999999</v>
      </c>
      <c r="D176" s="44" t="str">
        <f t="shared" si="25"/>
        <v>N/A</v>
      </c>
      <c r="E176" s="8">
        <v>0.28498520550000001</v>
      </c>
      <c r="F176" s="44" t="str">
        <f t="shared" si="26"/>
        <v>N/A</v>
      </c>
      <c r="G176" s="8">
        <v>0.32127076980000002</v>
      </c>
      <c r="H176" s="44" t="str">
        <f t="shared" si="27"/>
        <v>N/A</v>
      </c>
      <c r="I176" s="12">
        <v>43.7</v>
      </c>
      <c r="J176" s="12">
        <v>12.73</v>
      </c>
      <c r="K176" s="45" t="s">
        <v>739</v>
      </c>
      <c r="L176" s="9" t="str">
        <f t="shared" si="28"/>
        <v>Yes</v>
      </c>
    </row>
    <row r="177" spans="1:12" x14ac:dyDescent="0.2">
      <c r="A177" s="2" t="s">
        <v>1364</v>
      </c>
      <c r="B177" s="35" t="s">
        <v>213</v>
      </c>
      <c r="C177" s="8">
        <v>3.7714285714</v>
      </c>
      <c r="D177" s="44" t="str">
        <f t="shared" si="25"/>
        <v>N/A</v>
      </c>
      <c r="E177" s="8">
        <v>4.2440318302</v>
      </c>
      <c r="F177" s="44" t="str">
        <f t="shared" si="26"/>
        <v>N/A</v>
      </c>
      <c r="G177" s="8">
        <v>4.3235704324000004</v>
      </c>
      <c r="H177" s="44" t="str">
        <f t="shared" si="27"/>
        <v>N/A</v>
      </c>
      <c r="I177" s="12">
        <v>12.53</v>
      </c>
      <c r="J177" s="12">
        <v>1.8740000000000001</v>
      </c>
      <c r="K177" s="45" t="s">
        <v>739</v>
      </c>
      <c r="L177" s="9" t="str">
        <f t="shared" si="28"/>
        <v>Yes</v>
      </c>
    </row>
    <row r="178" spans="1:12" x14ac:dyDescent="0.2">
      <c r="A178" s="2" t="s">
        <v>1365</v>
      </c>
      <c r="B178" s="35" t="s">
        <v>213</v>
      </c>
      <c r="C178" s="8">
        <v>0.97780591610000001</v>
      </c>
      <c r="D178" s="44" t="str">
        <f t="shared" si="25"/>
        <v>N/A</v>
      </c>
      <c r="E178" s="8">
        <v>0.91605712299999997</v>
      </c>
      <c r="F178" s="44" t="str">
        <f t="shared" si="26"/>
        <v>N/A</v>
      </c>
      <c r="G178" s="8">
        <v>0.97982708929999995</v>
      </c>
      <c r="H178" s="44" t="str">
        <f t="shared" si="27"/>
        <v>N/A</v>
      </c>
      <c r="I178" s="12">
        <v>-6.32</v>
      </c>
      <c r="J178" s="12">
        <v>6.9610000000000003</v>
      </c>
      <c r="K178" s="45" t="s">
        <v>739</v>
      </c>
      <c r="L178" s="9" t="str">
        <f t="shared" si="28"/>
        <v>Yes</v>
      </c>
    </row>
    <row r="179" spans="1:12" x14ac:dyDescent="0.2">
      <c r="A179" s="2" t="s">
        <v>1366</v>
      </c>
      <c r="B179" s="35" t="s">
        <v>213</v>
      </c>
      <c r="C179" s="8">
        <v>4.2651088199999999E-2</v>
      </c>
      <c r="D179" s="44" t="str">
        <f t="shared" si="25"/>
        <v>N/A</v>
      </c>
      <c r="E179" s="8">
        <v>0.108851332</v>
      </c>
      <c r="F179" s="44" t="str">
        <f t="shared" si="26"/>
        <v>N/A</v>
      </c>
      <c r="G179" s="8">
        <v>0.1132937765</v>
      </c>
      <c r="H179" s="44" t="str">
        <f t="shared" si="27"/>
        <v>N/A</v>
      </c>
      <c r="I179" s="12">
        <v>155.19999999999999</v>
      </c>
      <c r="J179" s="12">
        <v>4.0810000000000004</v>
      </c>
      <c r="K179" s="45" t="s">
        <v>739</v>
      </c>
      <c r="L179" s="9" t="str">
        <f t="shared" si="28"/>
        <v>Yes</v>
      </c>
    </row>
    <row r="180" spans="1:12" x14ac:dyDescent="0.2">
      <c r="A180" s="2" t="s">
        <v>1367</v>
      </c>
      <c r="B180" s="35" t="s">
        <v>213</v>
      </c>
      <c r="C180" s="8">
        <v>4.5118522899999999E-2</v>
      </c>
      <c r="D180" s="44" t="str">
        <f t="shared" si="25"/>
        <v>N/A</v>
      </c>
      <c r="E180" s="8">
        <v>7.1784932300000007E-2</v>
      </c>
      <c r="F180" s="44" t="str">
        <f t="shared" si="26"/>
        <v>N/A</v>
      </c>
      <c r="G180" s="8">
        <v>7.3492856100000004E-2</v>
      </c>
      <c r="H180" s="44" t="str">
        <f t="shared" si="27"/>
        <v>N/A</v>
      </c>
      <c r="I180" s="12">
        <v>59.1</v>
      </c>
      <c r="J180" s="12">
        <v>2.379</v>
      </c>
      <c r="K180" s="45" t="s">
        <v>739</v>
      </c>
      <c r="L180" s="9" t="str">
        <f t="shared" si="28"/>
        <v>Yes</v>
      </c>
    </row>
    <row r="181" spans="1:12" x14ac:dyDescent="0.2">
      <c r="A181" s="2" t="s">
        <v>86</v>
      </c>
      <c r="B181" s="35" t="s">
        <v>213</v>
      </c>
      <c r="C181" s="8">
        <v>0.52219321149999998</v>
      </c>
      <c r="D181" s="44" t="str">
        <f t="shared" si="25"/>
        <v>N/A</v>
      </c>
      <c r="E181" s="8">
        <v>6.6326530612000001</v>
      </c>
      <c r="F181" s="44" t="str">
        <f t="shared" si="26"/>
        <v>N/A</v>
      </c>
      <c r="G181" s="8">
        <v>8.7167070217999996</v>
      </c>
      <c r="H181" s="44" t="str">
        <f t="shared" si="27"/>
        <v>N/A</v>
      </c>
      <c r="I181" s="12">
        <v>1170</v>
      </c>
      <c r="J181" s="12">
        <v>31.42</v>
      </c>
      <c r="K181" s="45" t="s">
        <v>739</v>
      </c>
      <c r="L181" s="9" t="str">
        <f t="shared" si="28"/>
        <v>No</v>
      </c>
    </row>
    <row r="182" spans="1:12" x14ac:dyDescent="0.2">
      <c r="A182" s="2" t="s">
        <v>87</v>
      </c>
      <c r="B182" s="35" t="s">
        <v>213</v>
      </c>
      <c r="C182" s="8">
        <v>3.2182562901999998</v>
      </c>
      <c r="D182" s="44" t="str">
        <f t="shared" si="25"/>
        <v>N/A</v>
      </c>
      <c r="E182" s="8">
        <v>5.4103568857999997</v>
      </c>
      <c r="F182" s="44" t="str">
        <f t="shared" si="26"/>
        <v>N/A</v>
      </c>
      <c r="G182" s="8">
        <v>4.8245068144000003</v>
      </c>
      <c r="H182" s="44" t="str">
        <f t="shared" si="27"/>
        <v>N/A</v>
      </c>
      <c r="I182" s="12">
        <v>68.11</v>
      </c>
      <c r="J182" s="12">
        <v>-10.8</v>
      </c>
      <c r="K182" s="45" t="s">
        <v>739</v>
      </c>
      <c r="L182" s="9" t="str">
        <f t="shared" si="28"/>
        <v>Yes</v>
      </c>
    </row>
    <row r="183" spans="1:12" x14ac:dyDescent="0.2">
      <c r="A183" s="2" t="s">
        <v>469</v>
      </c>
      <c r="B183" s="35" t="s">
        <v>213</v>
      </c>
      <c r="C183" s="8">
        <v>1.6</v>
      </c>
      <c r="D183" s="44" t="str">
        <f t="shared" si="25"/>
        <v>N/A</v>
      </c>
      <c r="E183" s="8">
        <v>1.724137931</v>
      </c>
      <c r="F183" s="44" t="str">
        <f t="shared" si="26"/>
        <v>N/A</v>
      </c>
      <c r="G183" s="8">
        <v>1.3947001395</v>
      </c>
      <c r="H183" s="44" t="str">
        <f t="shared" si="27"/>
        <v>N/A</v>
      </c>
      <c r="I183" s="12">
        <v>7.7590000000000003</v>
      </c>
      <c r="J183" s="12">
        <v>-19.100000000000001</v>
      </c>
      <c r="K183" s="45" t="s">
        <v>739</v>
      </c>
      <c r="L183" s="9" t="str">
        <f t="shared" si="28"/>
        <v>Yes</v>
      </c>
    </row>
    <row r="184" spans="1:12" x14ac:dyDescent="0.2">
      <c r="A184" s="2" t="s">
        <v>470</v>
      </c>
      <c r="B184" s="35" t="s">
        <v>213</v>
      </c>
      <c r="C184" s="8">
        <v>4.0483978756000001</v>
      </c>
      <c r="D184" s="44" t="str">
        <f t="shared" si="25"/>
        <v>N/A</v>
      </c>
      <c r="E184" s="8">
        <v>4.2319749216</v>
      </c>
      <c r="F184" s="44" t="str">
        <f t="shared" si="26"/>
        <v>N/A</v>
      </c>
      <c r="G184" s="8">
        <v>3.6887608069</v>
      </c>
      <c r="H184" s="44" t="str">
        <f t="shared" si="27"/>
        <v>N/A</v>
      </c>
      <c r="I184" s="12">
        <v>4.5350000000000001</v>
      </c>
      <c r="J184" s="12">
        <v>-12.8</v>
      </c>
      <c r="K184" s="45" t="s">
        <v>739</v>
      </c>
      <c r="L184" s="9" t="str">
        <f t="shared" si="28"/>
        <v>Yes</v>
      </c>
    </row>
    <row r="185" spans="1:12" x14ac:dyDescent="0.2">
      <c r="A185" s="2" t="s">
        <v>471</v>
      </c>
      <c r="B185" s="35" t="s">
        <v>213</v>
      </c>
      <c r="C185" s="8">
        <v>3.8592772579000001</v>
      </c>
      <c r="D185" s="44" t="str">
        <f t="shared" si="25"/>
        <v>N/A</v>
      </c>
      <c r="E185" s="8">
        <v>7.0638785447999997</v>
      </c>
      <c r="F185" s="44" t="str">
        <f t="shared" si="26"/>
        <v>N/A</v>
      </c>
      <c r="G185" s="8">
        <v>5.4342608061000002</v>
      </c>
      <c r="H185" s="44" t="str">
        <f t="shared" si="27"/>
        <v>N/A</v>
      </c>
      <c r="I185" s="12">
        <v>83.04</v>
      </c>
      <c r="J185" s="12">
        <v>-23.1</v>
      </c>
      <c r="K185" s="45" t="s">
        <v>739</v>
      </c>
      <c r="L185" s="9" t="str">
        <f t="shared" si="28"/>
        <v>Yes</v>
      </c>
    </row>
    <row r="186" spans="1:12" x14ac:dyDescent="0.2">
      <c r="A186" s="2" t="s">
        <v>472</v>
      </c>
      <c r="B186" s="35" t="s">
        <v>213</v>
      </c>
      <c r="C186" s="8">
        <v>2.3878110575</v>
      </c>
      <c r="D186" s="44" t="str">
        <f t="shared" si="25"/>
        <v>N/A</v>
      </c>
      <c r="E186" s="8">
        <v>4.5134776209999998</v>
      </c>
      <c r="F186" s="44" t="str">
        <f t="shared" si="26"/>
        <v>N/A</v>
      </c>
      <c r="G186" s="8">
        <v>4.9153751377999999</v>
      </c>
      <c r="H186" s="44" t="str">
        <f t="shared" si="27"/>
        <v>N/A</v>
      </c>
      <c r="I186" s="12">
        <v>89.02</v>
      </c>
      <c r="J186" s="12">
        <v>8.9039999999999999</v>
      </c>
      <c r="K186" s="45" t="s">
        <v>739</v>
      </c>
      <c r="L186" s="9" t="str">
        <f t="shared" si="28"/>
        <v>Yes</v>
      </c>
    </row>
    <row r="187" spans="1:12" x14ac:dyDescent="0.2">
      <c r="A187" s="2" t="s">
        <v>116</v>
      </c>
      <c r="B187" s="35" t="s">
        <v>213</v>
      </c>
      <c r="C187" s="8">
        <v>30.109208407000001</v>
      </c>
      <c r="D187" s="44" t="str">
        <f t="shared" si="25"/>
        <v>N/A</v>
      </c>
      <c r="E187" s="8">
        <v>48.687395948000002</v>
      </c>
      <c r="F187" s="44" t="str">
        <f t="shared" si="26"/>
        <v>N/A</v>
      </c>
      <c r="G187" s="8">
        <v>53.498195283000001</v>
      </c>
      <c r="H187" s="44" t="str">
        <f t="shared" si="27"/>
        <v>N/A</v>
      </c>
      <c r="I187" s="12">
        <v>61.7</v>
      </c>
      <c r="J187" s="12">
        <v>9.8810000000000002</v>
      </c>
      <c r="K187" s="45" t="s">
        <v>739</v>
      </c>
      <c r="L187" s="9" t="str">
        <f t="shared" si="28"/>
        <v>Yes</v>
      </c>
    </row>
    <row r="188" spans="1:12" x14ac:dyDescent="0.2">
      <c r="A188" s="2" t="s">
        <v>473</v>
      </c>
      <c r="B188" s="35" t="s">
        <v>213</v>
      </c>
      <c r="C188" s="8">
        <v>9.2571428570999998</v>
      </c>
      <c r="D188" s="44" t="str">
        <f t="shared" si="25"/>
        <v>N/A</v>
      </c>
      <c r="E188" s="8">
        <v>12.466843501</v>
      </c>
      <c r="F188" s="44" t="str">
        <f t="shared" si="26"/>
        <v>N/A</v>
      </c>
      <c r="G188" s="8">
        <v>12.133891213</v>
      </c>
      <c r="H188" s="44" t="str">
        <f t="shared" si="27"/>
        <v>N/A</v>
      </c>
      <c r="I188" s="12">
        <v>34.67</v>
      </c>
      <c r="J188" s="12">
        <v>-2.67</v>
      </c>
      <c r="K188" s="45" t="s">
        <v>739</v>
      </c>
      <c r="L188" s="9" t="str">
        <f t="shared" si="28"/>
        <v>Yes</v>
      </c>
    </row>
    <row r="189" spans="1:12" x14ac:dyDescent="0.2">
      <c r="A189" s="2" t="s">
        <v>474</v>
      </c>
      <c r="B189" s="35" t="s">
        <v>213</v>
      </c>
      <c r="C189" s="8">
        <v>20.263093102999999</v>
      </c>
      <c r="D189" s="44" t="str">
        <f t="shared" si="25"/>
        <v>N/A</v>
      </c>
      <c r="E189" s="8">
        <v>20.919540229999999</v>
      </c>
      <c r="F189" s="44" t="str">
        <f t="shared" si="26"/>
        <v>N/A</v>
      </c>
      <c r="G189" s="8">
        <v>20.769621969999999</v>
      </c>
      <c r="H189" s="44" t="str">
        <f t="shared" si="27"/>
        <v>N/A</v>
      </c>
      <c r="I189" s="12">
        <v>3.24</v>
      </c>
      <c r="J189" s="12">
        <v>-0.71699999999999997</v>
      </c>
      <c r="K189" s="45" t="s">
        <v>739</v>
      </c>
      <c r="L189" s="9" t="str">
        <f t="shared" si="28"/>
        <v>Yes</v>
      </c>
    </row>
    <row r="190" spans="1:12" x14ac:dyDescent="0.2">
      <c r="A190" s="2" t="s">
        <v>475</v>
      </c>
      <c r="B190" s="35" t="s">
        <v>213</v>
      </c>
      <c r="C190" s="8">
        <v>45.866721812000002</v>
      </c>
      <c r="D190" s="44" t="str">
        <f t="shared" si="25"/>
        <v>N/A</v>
      </c>
      <c r="E190" s="8">
        <v>80.160412488999995</v>
      </c>
      <c r="F190" s="44" t="str">
        <f t="shared" si="26"/>
        <v>N/A</v>
      </c>
      <c r="G190" s="8">
        <v>82.381857633999999</v>
      </c>
      <c r="H190" s="44" t="str">
        <f t="shared" si="27"/>
        <v>N/A</v>
      </c>
      <c r="I190" s="12">
        <v>74.77</v>
      </c>
      <c r="J190" s="12">
        <v>2.7709999999999999</v>
      </c>
      <c r="K190" s="45" t="s">
        <v>739</v>
      </c>
      <c r="L190" s="9" t="str">
        <f t="shared" si="28"/>
        <v>Yes</v>
      </c>
    </row>
    <row r="191" spans="1:12" x14ac:dyDescent="0.2">
      <c r="A191" s="2" t="s">
        <v>476</v>
      </c>
      <c r="B191" s="35" t="s">
        <v>213</v>
      </c>
      <c r="C191" s="8">
        <v>19.454181561999999</v>
      </c>
      <c r="D191" s="44" t="str">
        <f t="shared" si="25"/>
        <v>N/A</v>
      </c>
      <c r="E191" s="8">
        <v>33.907612792000002</v>
      </c>
      <c r="F191" s="44" t="str">
        <f t="shared" si="26"/>
        <v>N/A</v>
      </c>
      <c r="G191" s="8">
        <v>42.491840130999996</v>
      </c>
      <c r="H191" s="44" t="str">
        <f t="shared" si="27"/>
        <v>N/A</v>
      </c>
      <c r="I191" s="12">
        <v>74.290000000000006</v>
      </c>
      <c r="J191" s="12">
        <v>25.32</v>
      </c>
      <c r="K191" s="45" t="s">
        <v>739</v>
      </c>
      <c r="L191" s="9" t="str">
        <f t="shared" si="28"/>
        <v>Yes</v>
      </c>
    </row>
    <row r="192" spans="1:12" x14ac:dyDescent="0.2">
      <c r="A192" s="2" t="s">
        <v>1368</v>
      </c>
      <c r="B192" s="35" t="s">
        <v>213</v>
      </c>
      <c r="C192" s="36">
        <v>5.1781319027999997</v>
      </c>
      <c r="D192" s="44" t="str">
        <f t="shared" si="25"/>
        <v>N/A</v>
      </c>
      <c r="E192" s="36">
        <v>4.6999796251000001</v>
      </c>
      <c r="F192" s="44" t="str">
        <f t="shared" si="26"/>
        <v>N/A</v>
      </c>
      <c r="G192" s="36">
        <v>4.7452395898999997</v>
      </c>
      <c r="H192" s="44" t="str">
        <f t="shared" si="27"/>
        <v>N/A</v>
      </c>
      <c r="I192" s="12">
        <v>-9.23</v>
      </c>
      <c r="J192" s="12">
        <v>0.96299999999999997</v>
      </c>
      <c r="K192" s="45" t="s">
        <v>739</v>
      </c>
      <c r="L192" s="9" t="str">
        <f t="shared" si="28"/>
        <v>Yes</v>
      </c>
    </row>
    <row r="193" spans="1:12" x14ac:dyDescent="0.2">
      <c r="A193" s="2" t="s">
        <v>1369</v>
      </c>
      <c r="B193" s="35" t="s">
        <v>213</v>
      </c>
      <c r="C193" s="36">
        <v>4.4117647058999996</v>
      </c>
      <c r="D193" s="44" t="str">
        <f t="shared" si="25"/>
        <v>N/A</v>
      </c>
      <c r="E193" s="36">
        <v>9.6315789473999995</v>
      </c>
      <c r="F193" s="44" t="str">
        <f t="shared" si="26"/>
        <v>N/A</v>
      </c>
      <c r="G193" s="36">
        <v>4.2857142857000001</v>
      </c>
      <c r="H193" s="44" t="str">
        <f t="shared" si="27"/>
        <v>N/A</v>
      </c>
      <c r="I193" s="12">
        <v>118.3</v>
      </c>
      <c r="J193" s="12">
        <v>-55.5</v>
      </c>
      <c r="K193" s="45" t="s">
        <v>739</v>
      </c>
      <c r="L193" s="9" t="str">
        <f t="shared" si="28"/>
        <v>No</v>
      </c>
    </row>
    <row r="194" spans="1:12" x14ac:dyDescent="0.2">
      <c r="A194" s="2" t="s">
        <v>1370</v>
      </c>
      <c r="B194" s="35" t="s">
        <v>213</v>
      </c>
      <c r="C194" s="36">
        <v>11.069580731</v>
      </c>
      <c r="D194" s="44" t="str">
        <f t="shared" si="25"/>
        <v>N/A</v>
      </c>
      <c r="E194" s="36">
        <v>12.5891748</v>
      </c>
      <c r="F194" s="44" t="str">
        <f t="shared" si="26"/>
        <v>N/A</v>
      </c>
      <c r="G194" s="36">
        <v>11.044580420000001</v>
      </c>
      <c r="H194" s="44" t="str">
        <f t="shared" si="27"/>
        <v>N/A</v>
      </c>
      <c r="I194" s="12">
        <v>13.73</v>
      </c>
      <c r="J194" s="12">
        <v>-12.3</v>
      </c>
      <c r="K194" s="45" t="s">
        <v>739</v>
      </c>
      <c r="L194" s="9" t="str">
        <f t="shared" si="28"/>
        <v>Yes</v>
      </c>
    </row>
    <row r="195" spans="1:12" x14ac:dyDescent="0.2">
      <c r="A195" s="2" t="s">
        <v>1371</v>
      </c>
      <c r="B195" s="35" t="s">
        <v>213</v>
      </c>
      <c r="C195" s="36">
        <v>4.2608468373999999</v>
      </c>
      <c r="D195" s="44" t="str">
        <f t="shared" si="25"/>
        <v>N/A</v>
      </c>
      <c r="E195" s="36">
        <v>3.7121273988999999</v>
      </c>
      <c r="F195" s="44" t="str">
        <f t="shared" si="26"/>
        <v>N/A</v>
      </c>
      <c r="G195" s="36">
        <v>4.1068522484000001</v>
      </c>
      <c r="H195" s="44" t="str">
        <f t="shared" si="27"/>
        <v>N/A</v>
      </c>
      <c r="I195" s="12">
        <v>-12.9</v>
      </c>
      <c r="J195" s="12">
        <v>10.63</v>
      </c>
      <c r="K195" s="45" t="s">
        <v>739</v>
      </c>
      <c r="L195" s="9" t="str">
        <f t="shared" si="28"/>
        <v>Yes</v>
      </c>
    </row>
    <row r="196" spans="1:12" x14ac:dyDescent="0.2">
      <c r="A196" s="2" t="s">
        <v>1372</v>
      </c>
      <c r="B196" s="35" t="s">
        <v>213</v>
      </c>
      <c r="C196" s="36">
        <v>3.7067234560000002</v>
      </c>
      <c r="D196" s="44" t="str">
        <f t="shared" si="25"/>
        <v>N/A</v>
      </c>
      <c r="E196" s="36">
        <v>3.6007423117999999</v>
      </c>
      <c r="F196" s="44" t="str">
        <f t="shared" si="26"/>
        <v>N/A</v>
      </c>
      <c r="G196" s="36">
        <v>3.6142091153</v>
      </c>
      <c r="H196" s="44" t="str">
        <f t="shared" si="27"/>
        <v>N/A</v>
      </c>
      <c r="I196" s="12">
        <v>-2.86</v>
      </c>
      <c r="J196" s="12">
        <v>0.374</v>
      </c>
      <c r="K196" s="45" t="s">
        <v>739</v>
      </c>
      <c r="L196" s="9" t="str">
        <f t="shared" si="28"/>
        <v>Yes</v>
      </c>
    </row>
    <row r="197" spans="1:12" x14ac:dyDescent="0.2">
      <c r="A197" s="2" t="s">
        <v>1373</v>
      </c>
      <c r="B197" s="35" t="s">
        <v>213</v>
      </c>
      <c r="C197" s="36">
        <v>132.03394256000001</v>
      </c>
      <c r="D197" s="44" t="str">
        <f t="shared" si="25"/>
        <v>N/A</v>
      </c>
      <c r="E197" s="36">
        <v>129.20918366999999</v>
      </c>
      <c r="F197" s="44" t="str">
        <f t="shared" si="26"/>
        <v>N/A</v>
      </c>
      <c r="G197" s="36">
        <v>116.2590799</v>
      </c>
      <c r="H197" s="44" t="str">
        <f t="shared" si="27"/>
        <v>N/A</v>
      </c>
      <c r="I197" s="12">
        <v>-2.14</v>
      </c>
      <c r="J197" s="12">
        <v>-10</v>
      </c>
      <c r="K197" s="45" t="s">
        <v>739</v>
      </c>
      <c r="L197" s="9" t="str">
        <f t="shared" si="28"/>
        <v>Yes</v>
      </c>
    </row>
    <row r="198" spans="1:12" x14ac:dyDescent="0.2">
      <c r="A198" s="2" t="s">
        <v>1374</v>
      </c>
      <c r="B198" s="35" t="s">
        <v>213</v>
      </c>
      <c r="C198" s="36">
        <v>255.06060606</v>
      </c>
      <c r="D198" s="44" t="str">
        <f t="shared" si="25"/>
        <v>N/A</v>
      </c>
      <c r="E198" s="36">
        <v>216.40625</v>
      </c>
      <c r="F198" s="44" t="str">
        <f t="shared" si="26"/>
        <v>N/A</v>
      </c>
      <c r="G198" s="36">
        <v>233.19354838999999</v>
      </c>
      <c r="H198" s="44" t="str">
        <f t="shared" si="27"/>
        <v>N/A</v>
      </c>
      <c r="I198" s="12">
        <v>-15.2</v>
      </c>
      <c r="J198" s="12">
        <v>7.7569999999999997</v>
      </c>
      <c r="K198" s="45" t="s">
        <v>739</v>
      </c>
      <c r="L198" s="9" t="str">
        <f t="shared" si="28"/>
        <v>Yes</v>
      </c>
    </row>
    <row r="199" spans="1:12" x14ac:dyDescent="0.2">
      <c r="A199" s="2" t="s">
        <v>1375</v>
      </c>
      <c r="B199" s="35" t="s">
        <v>213</v>
      </c>
      <c r="C199" s="36">
        <v>139.29856115000001</v>
      </c>
      <c r="D199" s="44" t="str">
        <f t="shared" si="25"/>
        <v>N/A</v>
      </c>
      <c r="E199" s="36">
        <v>146.20152091</v>
      </c>
      <c r="F199" s="44" t="str">
        <f t="shared" si="26"/>
        <v>N/A</v>
      </c>
      <c r="G199" s="36">
        <v>123.55017300999999</v>
      </c>
      <c r="H199" s="44" t="str">
        <f t="shared" si="27"/>
        <v>N/A</v>
      </c>
      <c r="I199" s="12">
        <v>4.9560000000000004</v>
      </c>
      <c r="J199" s="12">
        <v>-15.5</v>
      </c>
      <c r="K199" s="45" t="s">
        <v>739</v>
      </c>
      <c r="L199" s="9" t="str">
        <f t="shared" si="28"/>
        <v>Yes</v>
      </c>
    </row>
    <row r="200" spans="1:12" x14ac:dyDescent="0.2">
      <c r="A200" s="2" t="s">
        <v>1376</v>
      </c>
      <c r="B200" s="35" t="s">
        <v>213</v>
      </c>
      <c r="C200" s="36">
        <v>72.696969697</v>
      </c>
      <c r="D200" s="44" t="str">
        <f t="shared" si="25"/>
        <v>N/A</v>
      </c>
      <c r="E200" s="36">
        <v>76.263157895000006</v>
      </c>
      <c r="F200" s="44" t="str">
        <f t="shared" si="26"/>
        <v>N/A</v>
      </c>
      <c r="G200" s="36">
        <v>71.305084746000006</v>
      </c>
      <c r="H200" s="44" t="str">
        <f t="shared" si="27"/>
        <v>N/A</v>
      </c>
      <c r="I200" s="12">
        <v>4.9059999999999997</v>
      </c>
      <c r="J200" s="12">
        <v>-6.5</v>
      </c>
      <c r="K200" s="45" t="s">
        <v>739</v>
      </c>
      <c r="L200" s="9" t="str">
        <f t="shared" si="28"/>
        <v>Yes</v>
      </c>
    </row>
    <row r="201" spans="1:12" x14ac:dyDescent="0.2">
      <c r="A201" s="2" t="s">
        <v>1377</v>
      </c>
      <c r="B201" s="35" t="s">
        <v>213</v>
      </c>
      <c r="C201" s="36">
        <v>26.358974359000001</v>
      </c>
      <c r="D201" s="44" t="str">
        <f t="shared" si="25"/>
        <v>N/A</v>
      </c>
      <c r="E201" s="36">
        <v>23.175000000000001</v>
      </c>
      <c r="F201" s="44" t="str">
        <f t="shared" si="26"/>
        <v>N/A</v>
      </c>
      <c r="G201" s="36">
        <v>25.676470588000001</v>
      </c>
      <c r="H201" s="44" t="str">
        <f t="shared" si="27"/>
        <v>N/A</v>
      </c>
      <c r="I201" s="12">
        <v>-12.1</v>
      </c>
      <c r="J201" s="12">
        <v>10.79</v>
      </c>
      <c r="K201" s="45" t="s">
        <v>739</v>
      </c>
      <c r="L201" s="9" t="str">
        <f t="shared" si="28"/>
        <v>Yes</v>
      </c>
    </row>
    <row r="202" spans="1:12" x14ac:dyDescent="0.2">
      <c r="A202" s="2" t="s">
        <v>28</v>
      </c>
      <c r="B202" s="35" t="s">
        <v>213</v>
      </c>
      <c r="C202" s="8">
        <v>2.6496890486</v>
      </c>
      <c r="D202" s="44" t="str">
        <f t="shared" si="25"/>
        <v>N/A</v>
      </c>
      <c r="E202" s="8">
        <v>2.0188875399000001</v>
      </c>
      <c r="F202" s="44" t="str">
        <f t="shared" si="26"/>
        <v>N/A</v>
      </c>
      <c r="G202" s="8">
        <v>2.0972057999999998</v>
      </c>
      <c r="H202" s="44" t="str">
        <f t="shared" si="27"/>
        <v>N/A</v>
      </c>
      <c r="I202" s="12">
        <v>-23.8</v>
      </c>
      <c r="J202" s="12">
        <v>3.879</v>
      </c>
      <c r="K202" s="45" t="s">
        <v>739</v>
      </c>
      <c r="L202" s="9" t="str">
        <f t="shared" si="28"/>
        <v>Yes</v>
      </c>
    </row>
    <row r="203" spans="1:12" x14ac:dyDescent="0.2">
      <c r="A203" s="2" t="s">
        <v>123</v>
      </c>
      <c r="B203" s="35" t="s">
        <v>213</v>
      </c>
      <c r="C203" s="36">
        <v>17</v>
      </c>
      <c r="D203" s="44" t="str">
        <f t="shared" ref="D203:D213" si="29">IF($B203="N/A","N/A",IF(C203&gt;10,"No",IF(C203&lt;-10,"No","Yes")))</f>
        <v>N/A</v>
      </c>
      <c r="E203" s="36">
        <v>11</v>
      </c>
      <c r="F203" s="44" t="str">
        <f t="shared" ref="F203:F213" si="30">IF($B203="N/A","N/A",IF(E203&gt;10,"No",IF(E203&lt;-10,"No","Yes")))</f>
        <v>N/A</v>
      </c>
      <c r="G203" s="36">
        <v>22</v>
      </c>
      <c r="H203" s="44" t="str">
        <f t="shared" ref="H203:H213" si="31">IF($B203="N/A","N/A",IF(G203&gt;10,"No",IF(G203&lt;-10,"No","Yes")))</f>
        <v>N/A</v>
      </c>
      <c r="I203" s="12">
        <v>-52.9</v>
      </c>
      <c r="J203" s="12">
        <v>175</v>
      </c>
      <c r="K203" s="14" t="s">
        <v>213</v>
      </c>
      <c r="L203" s="9" t="str">
        <f t="shared" ref="L203:L213" si="32">IF(J203="Div by 0", "N/A", IF(K203="N/A","N/A", IF(J203&gt;VALUE(MID(K203,1,2)), "No", IF(J203&lt;-1*VALUE(MID(K203,1,2)), "No", "Yes"))))</f>
        <v>N/A</v>
      </c>
    </row>
    <row r="204" spans="1:12" x14ac:dyDescent="0.2">
      <c r="A204" s="2" t="s">
        <v>124</v>
      </c>
      <c r="B204" s="35" t="s">
        <v>213</v>
      </c>
      <c r="C204" s="36">
        <v>60</v>
      </c>
      <c r="D204" s="44" t="str">
        <f t="shared" si="29"/>
        <v>N/A</v>
      </c>
      <c r="E204" s="36">
        <v>46</v>
      </c>
      <c r="F204" s="44" t="str">
        <f t="shared" si="30"/>
        <v>N/A</v>
      </c>
      <c r="G204" s="36">
        <v>82</v>
      </c>
      <c r="H204" s="44" t="str">
        <f t="shared" si="31"/>
        <v>N/A</v>
      </c>
      <c r="I204" s="12">
        <v>-23.3</v>
      </c>
      <c r="J204" s="12">
        <v>78.260000000000005</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0</v>
      </c>
      <c r="H205" s="44" t="str">
        <f t="shared" si="31"/>
        <v>N/A</v>
      </c>
      <c r="I205" s="12">
        <v>0</v>
      </c>
      <c r="J205" s="12">
        <v>-100</v>
      </c>
      <c r="K205" s="14" t="s">
        <v>213</v>
      </c>
      <c r="L205" s="9" t="str">
        <f t="shared" si="32"/>
        <v>N/A</v>
      </c>
    </row>
    <row r="206" spans="1:12" ht="25.5" x14ac:dyDescent="0.2">
      <c r="A206" s="2" t="s">
        <v>1378</v>
      </c>
      <c r="B206" s="35" t="s">
        <v>213</v>
      </c>
      <c r="C206" s="36">
        <v>11</v>
      </c>
      <c r="D206" s="44" t="str">
        <f t="shared" si="29"/>
        <v>N/A</v>
      </c>
      <c r="E206" s="36">
        <v>11</v>
      </c>
      <c r="F206" s="44" t="str">
        <f t="shared" si="30"/>
        <v>N/A</v>
      </c>
      <c r="G206" s="36">
        <v>11</v>
      </c>
      <c r="H206" s="44" t="str">
        <f t="shared" si="31"/>
        <v>N/A</v>
      </c>
      <c r="I206" s="12">
        <v>-33.299999999999997</v>
      </c>
      <c r="J206" s="12">
        <v>0</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50</v>
      </c>
      <c r="J207" s="12">
        <v>0</v>
      </c>
      <c r="K207" s="14" t="s">
        <v>213</v>
      </c>
      <c r="L207" s="9" t="str">
        <f t="shared" si="32"/>
        <v>N/A</v>
      </c>
    </row>
    <row r="208" spans="1:12" x14ac:dyDescent="0.2">
      <c r="A208" s="2" t="s">
        <v>1627</v>
      </c>
      <c r="B208" s="35" t="s">
        <v>213</v>
      </c>
      <c r="C208" s="36">
        <v>239</v>
      </c>
      <c r="D208" s="44" t="str">
        <f t="shared" si="29"/>
        <v>N/A</v>
      </c>
      <c r="E208" s="36">
        <v>255</v>
      </c>
      <c r="F208" s="44" t="str">
        <f t="shared" si="30"/>
        <v>N/A</v>
      </c>
      <c r="G208" s="36">
        <v>372</v>
      </c>
      <c r="H208" s="44" t="str">
        <f t="shared" si="31"/>
        <v>N/A</v>
      </c>
      <c r="I208" s="12">
        <v>6.6950000000000003</v>
      </c>
      <c r="J208" s="12">
        <v>45.88</v>
      </c>
      <c r="K208" s="14" t="s">
        <v>213</v>
      </c>
      <c r="L208" s="9" t="str">
        <f t="shared" si="32"/>
        <v>N/A</v>
      </c>
    </row>
    <row r="209" spans="1:12" x14ac:dyDescent="0.2">
      <c r="A209" s="2" t="s">
        <v>125</v>
      </c>
      <c r="B209" s="35" t="s">
        <v>213</v>
      </c>
      <c r="C209" s="47">
        <v>14934533</v>
      </c>
      <c r="D209" s="44" t="str">
        <f t="shared" si="29"/>
        <v>N/A</v>
      </c>
      <c r="E209" s="47">
        <v>2120049</v>
      </c>
      <c r="F209" s="44" t="str">
        <f t="shared" si="30"/>
        <v>N/A</v>
      </c>
      <c r="G209" s="47">
        <v>4778998</v>
      </c>
      <c r="H209" s="44" t="str">
        <f t="shared" si="31"/>
        <v>N/A</v>
      </c>
      <c r="I209" s="12">
        <v>-85.8</v>
      </c>
      <c r="J209" s="12">
        <v>125.4</v>
      </c>
      <c r="K209" s="14" t="s">
        <v>213</v>
      </c>
      <c r="L209" s="9" t="str">
        <f t="shared" si="32"/>
        <v>N/A</v>
      </c>
    </row>
    <row r="210" spans="1:12" x14ac:dyDescent="0.2">
      <c r="A210" s="46" t="s">
        <v>1622</v>
      </c>
      <c r="B210" s="35" t="s">
        <v>213</v>
      </c>
      <c r="C210" s="47">
        <v>623493</v>
      </c>
      <c r="D210" s="44" t="str">
        <f t="shared" si="29"/>
        <v>N/A</v>
      </c>
      <c r="E210" s="47">
        <v>727685</v>
      </c>
      <c r="F210" s="44" t="str">
        <f t="shared" si="30"/>
        <v>N/A</v>
      </c>
      <c r="G210" s="47">
        <v>440963</v>
      </c>
      <c r="H210" s="44" t="str">
        <f t="shared" si="31"/>
        <v>N/A</v>
      </c>
      <c r="I210" s="12">
        <v>16.71</v>
      </c>
      <c r="J210" s="12">
        <v>-39.4</v>
      </c>
      <c r="K210" s="14" t="s">
        <v>213</v>
      </c>
      <c r="L210" s="9" t="str">
        <f t="shared" si="32"/>
        <v>N/A</v>
      </c>
    </row>
    <row r="211" spans="1:12" x14ac:dyDescent="0.2">
      <c r="A211" s="46" t="s">
        <v>1379</v>
      </c>
      <c r="B211" s="35" t="s">
        <v>213</v>
      </c>
      <c r="C211" s="47">
        <v>231660</v>
      </c>
      <c r="D211" s="44" t="str">
        <f t="shared" si="29"/>
        <v>N/A</v>
      </c>
      <c r="E211" s="47">
        <v>223720</v>
      </c>
      <c r="F211" s="44" t="str">
        <f t="shared" si="30"/>
        <v>N/A</v>
      </c>
      <c r="G211" s="47">
        <v>237900</v>
      </c>
      <c r="H211" s="44" t="str">
        <f t="shared" si="31"/>
        <v>N/A</v>
      </c>
      <c r="I211" s="12">
        <v>-3.43</v>
      </c>
      <c r="J211" s="12">
        <v>6.3380000000000001</v>
      </c>
      <c r="K211" s="14" t="s">
        <v>213</v>
      </c>
      <c r="L211" s="9" t="str">
        <f t="shared" si="32"/>
        <v>N/A</v>
      </c>
    </row>
    <row r="212" spans="1:12" x14ac:dyDescent="0.2">
      <c r="A212" s="46" t="s">
        <v>1616</v>
      </c>
      <c r="B212" s="35" t="s">
        <v>213</v>
      </c>
      <c r="C212" s="47">
        <v>610068</v>
      </c>
      <c r="D212" s="44" t="str">
        <f t="shared" si="29"/>
        <v>N/A</v>
      </c>
      <c r="E212" s="47">
        <v>499530</v>
      </c>
      <c r="F212" s="44" t="str">
        <f t="shared" si="30"/>
        <v>N/A</v>
      </c>
      <c r="G212" s="47">
        <v>393804</v>
      </c>
      <c r="H212" s="44" t="str">
        <f t="shared" si="31"/>
        <v>N/A</v>
      </c>
      <c r="I212" s="12">
        <v>-18.100000000000001</v>
      </c>
      <c r="J212" s="12">
        <v>-21.2</v>
      </c>
      <c r="K212" s="14" t="s">
        <v>213</v>
      </c>
      <c r="L212" s="9" t="str">
        <f t="shared" si="32"/>
        <v>N/A</v>
      </c>
    </row>
    <row r="213" spans="1:12" x14ac:dyDescent="0.2">
      <c r="A213" s="46" t="s">
        <v>1617</v>
      </c>
      <c r="B213" s="35" t="s">
        <v>213</v>
      </c>
      <c r="C213" s="47">
        <v>14740241</v>
      </c>
      <c r="D213" s="44" t="str">
        <f t="shared" si="29"/>
        <v>N/A</v>
      </c>
      <c r="E213" s="47">
        <v>2097819</v>
      </c>
      <c r="F213" s="44" t="str">
        <f t="shared" si="30"/>
        <v>N/A</v>
      </c>
      <c r="G213" s="47">
        <v>4644331</v>
      </c>
      <c r="H213" s="44" t="str">
        <f t="shared" si="31"/>
        <v>N/A</v>
      </c>
      <c r="I213" s="12">
        <v>-85.8</v>
      </c>
      <c r="J213" s="12">
        <v>121.4</v>
      </c>
      <c r="K213" s="14" t="s">
        <v>213</v>
      </c>
      <c r="L213" s="9" t="str">
        <f t="shared" si="32"/>
        <v>N/A</v>
      </c>
    </row>
    <row r="214" spans="1:12" ht="25.5" x14ac:dyDescent="0.2">
      <c r="A214" s="2" t="s">
        <v>1380</v>
      </c>
      <c r="B214" s="35" t="s">
        <v>213</v>
      </c>
      <c r="C214" s="47">
        <v>320474</v>
      </c>
      <c r="D214" s="44" t="str">
        <f t="shared" ref="D214:D228" si="33">IF($B214="N/A","N/A",IF(C214&gt;10,"No",IF(C214&lt;-10,"No","Yes")))</f>
        <v>N/A</v>
      </c>
      <c r="E214" s="47">
        <v>447206</v>
      </c>
      <c r="F214" s="44" t="str">
        <f t="shared" ref="F214:F228" si="34">IF($B214="N/A","N/A",IF(E214&gt;10,"No",IF(E214&lt;-10,"No","Yes")))</f>
        <v>N/A</v>
      </c>
      <c r="G214" s="47">
        <v>268488</v>
      </c>
      <c r="H214" s="44" t="str">
        <f t="shared" ref="H214:H228" si="35">IF($B214="N/A","N/A",IF(G214&gt;10,"No",IF(G214&lt;-10,"No","Yes")))</f>
        <v>N/A</v>
      </c>
      <c r="I214" s="12">
        <v>39.549999999999997</v>
      </c>
      <c r="J214" s="12">
        <v>-40</v>
      </c>
      <c r="K214" s="45" t="s">
        <v>739</v>
      </c>
      <c r="L214" s="9" t="str">
        <f t="shared" ref="L214:L228" si="36">IF(J214="Div by 0", "N/A", IF(K214="N/A","N/A", IF(J214&gt;VALUE(MID(K214,1,2)), "No", IF(J214&lt;-1*VALUE(MID(K214,1,2)), "No", "Yes"))))</f>
        <v>No</v>
      </c>
    </row>
    <row r="215" spans="1:12" x14ac:dyDescent="0.2">
      <c r="A215" s="59" t="s">
        <v>649</v>
      </c>
      <c r="B215" s="35" t="s">
        <v>213</v>
      </c>
      <c r="C215" s="36">
        <v>148</v>
      </c>
      <c r="D215" s="44" t="str">
        <f t="shared" si="33"/>
        <v>N/A</v>
      </c>
      <c r="E215" s="36">
        <v>171</v>
      </c>
      <c r="F215" s="44" t="str">
        <f t="shared" si="34"/>
        <v>N/A</v>
      </c>
      <c r="G215" s="36">
        <v>115</v>
      </c>
      <c r="H215" s="44" t="str">
        <f t="shared" si="35"/>
        <v>N/A</v>
      </c>
      <c r="I215" s="12">
        <v>15.54</v>
      </c>
      <c r="J215" s="12">
        <v>-32.700000000000003</v>
      </c>
      <c r="K215" s="45" t="s">
        <v>739</v>
      </c>
      <c r="L215" s="9" t="str">
        <f t="shared" si="36"/>
        <v>No</v>
      </c>
    </row>
    <row r="216" spans="1:12" ht="25.5" x14ac:dyDescent="0.2">
      <c r="A216" s="4" t="s">
        <v>1381</v>
      </c>
      <c r="B216" s="35" t="s">
        <v>213</v>
      </c>
      <c r="C216" s="47">
        <v>2165.3648649000002</v>
      </c>
      <c r="D216" s="44" t="str">
        <f t="shared" si="33"/>
        <v>N/A</v>
      </c>
      <c r="E216" s="47">
        <v>2615.2397661</v>
      </c>
      <c r="F216" s="44" t="str">
        <f t="shared" si="34"/>
        <v>N/A</v>
      </c>
      <c r="G216" s="47">
        <v>2334.6782609000002</v>
      </c>
      <c r="H216" s="44" t="str">
        <f t="shared" si="35"/>
        <v>N/A</v>
      </c>
      <c r="I216" s="12">
        <v>20.78</v>
      </c>
      <c r="J216" s="12">
        <v>-10.7</v>
      </c>
      <c r="K216" s="45" t="s">
        <v>739</v>
      </c>
      <c r="L216" s="9" t="str">
        <f t="shared" si="36"/>
        <v>Yes</v>
      </c>
    </row>
    <row r="217" spans="1:12" ht="25.5" x14ac:dyDescent="0.2">
      <c r="A217" s="2" t="s">
        <v>1382</v>
      </c>
      <c r="B217" s="35" t="s">
        <v>213</v>
      </c>
      <c r="C217" s="47">
        <v>376</v>
      </c>
      <c r="D217" s="44" t="str">
        <f t="shared" si="33"/>
        <v>N/A</v>
      </c>
      <c r="E217" s="47">
        <v>616</v>
      </c>
      <c r="F217" s="44" t="str">
        <f t="shared" si="34"/>
        <v>N/A</v>
      </c>
      <c r="G217" s="47">
        <v>385</v>
      </c>
      <c r="H217" s="44" t="str">
        <f t="shared" si="35"/>
        <v>N/A</v>
      </c>
      <c r="I217" s="12">
        <v>63.83</v>
      </c>
      <c r="J217" s="12">
        <v>-37.5</v>
      </c>
      <c r="K217" s="45" t="s">
        <v>739</v>
      </c>
      <c r="L217" s="9" t="str">
        <f t="shared" si="36"/>
        <v>No</v>
      </c>
    </row>
    <row r="218" spans="1:12" x14ac:dyDescent="0.2">
      <c r="A218" s="4" t="s">
        <v>516</v>
      </c>
      <c r="B218" s="35" t="s">
        <v>213</v>
      </c>
      <c r="C218" s="36">
        <v>11</v>
      </c>
      <c r="D218" s="44" t="str">
        <f t="shared" si="33"/>
        <v>N/A</v>
      </c>
      <c r="E218" s="36">
        <v>11</v>
      </c>
      <c r="F218" s="44" t="str">
        <f t="shared" si="34"/>
        <v>N/A</v>
      </c>
      <c r="G218" s="36">
        <v>11</v>
      </c>
      <c r="H218" s="44" t="str">
        <f t="shared" si="35"/>
        <v>N/A</v>
      </c>
      <c r="I218" s="12">
        <v>33.33</v>
      </c>
      <c r="J218" s="12">
        <v>25</v>
      </c>
      <c r="K218" s="45" t="s">
        <v>739</v>
      </c>
      <c r="L218" s="9" t="str">
        <f t="shared" si="36"/>
        <v>Yes</v>
      </c>
    </row>
    <row r="219" spans="1:12" ht="25.5" x14ac:dyDescent="0.2">
      <c r="A219" s="2" t="s">
        <v>1383</v>
      </c>
      <c r="B219" s="35" t="s">
        <v>213</v>
      </c>
      <c r="C219" s="47">
        <v>125.33333333</v>
      </c>
      <c r="D219" s="44" t="str">
        <f t="shared" si="33"/>
        <v>N/A</v>
      </c>
      <c r="E219" s="47">
        <v>154</v>
      </c>
      <c r="F219" s="44" t="str">
        <f t="shared" si="34"/>
        <v>N/A</v>
      </c>
      <c r="G219" s="47">
        <v>77</v>
      </c>
      <c r="H219" s="44" t="str">
        <f t="shared" si="35"/>
        <v>N/A</v>
      </c>
      <c r="I219" s="12">
        <v>22.87</v>
      </c>
      <c r="J219" s="12">
        <v>-50</v>
      </c>
      <c r="K219" s="45" t="s">
        <v>739</v>
      </c>
      <c r="L219" s="9" t="str">
        <f t="shared" si="36"/>
        <v>No</v>
      </c>
    </row>
    <row r="220" spans="1:12" ht="25.5" x14ac:dyDescent="0.2">
      <c r="A220" s="2" t="s">
        <v>1384</v>
      </c>
      <c r="B220" s="35" t="s">
        <v>213</v>
      </c>
      <c r="C220" s="47">
        <v>0</v>
      </c>
      <c r="D220" s="44" t="str">
        <f t="shared" si="33"/>
        <v>N/A</v>
      </c>
      <c r="E220" s="47">
        <v>0</v>
      </c>
      <c r="F220" s="44" t="str">
        <f t="shared" si="34"/>
        <v>N/A</v>
      </c>
      <c r="G220" s="47">
        <v>0</v>
      </c>
      <c r="H220" s="44" t="str">
        <f t="shared" si="35"/>
        <v>N/A</v>
      </c>
      <c r="I220" s="12" t="s">
        <v>1748</v>
      </c>
      <c r="J220" s="12" t="s">
        <v>1748</v>
      </c>
      <c r="K220" s="45" t="s">
        <v>739</v>
      </c>
      <c r="L220" s="9" t="str">
        <f t="shared" si="36"/>
        <v>N/A</v>
      </c>
    </row>
    <row r="221" spans="1:12" x14ac:dyDescent="0.2">
      <c r="A221" s="4" t="s">
        <v>517</v>
      </c>
      <c r="B221" s="35" t="s">
        <v>213</v>
      </c>
      <c r="C221" s="36">
        <v>0</v>
      </c>
      <c r="D221" s="44" t="str">
        <f t="shared" si="33"/>
        <v>N/A</v>
      </c>
      <c r="E221" s="36">
        <v>0</v>
      </c>
      <c r="F221" s="44" t="str">
        <f t="shared" si="34"/>
        <v>N/A</v>
      </c>
      <c r="G221" s="36">
        <v>0</v>
      </c>
      <c r="H221" s="44" t="str">
        <f t="shared" si="35"/>
        <v>N/A</v>
      </c>
      <c r="I221" s="12" t="s">
        <v>1748</v>
      </c>
      <c r="J221" s="12" t="s">
        <v>1748</v>
      </c>
      <c r="K221" s="45" t="s">
        <v>739</v>
      </c>
      <c r="L221" s="9" t="str">
        <f t="shared" si="36"/>
        <v>N/A</v>
      </c>
    </row>
    <row r="222" spans="1:12" ht="25.5" x14ac:dyDescent="0.2">
      <c r="A222" s="2" t="s">
        <v>1385</v>
      </c>
      <c r="B222" s="35" t="s">
        <v>213</v>
      </c>
      <c r="C222" s="47" t="s">
        <v>1748</v>
      </c>
      <c r="D222" s="44" t="str">
        <f t="shared" si="33"/>
        <v>N/A</v>
      </c>
      <c r="E222" s="47" t="s">
        <v>1748</v>
      </c>
      <c r="F222" s="44" t="str">
        <f t="shared" si="34"/>
        <v>N/A</v>
      </c>
      <c r="G222" s="47" t="s">
        <v>1748</v>
      </c>
      <c r="H222" s="44" t="str">
        <f t="shared" si="35"/>
        <v>N/A</v>
      </c>
      <c r="I222" s="12" t="s">
        <v>1748</v>
      </c>
      <c r="J222" s="12" t="s">
        <v>1748</v>
      </c>
      <c r="K222" s="45" t="s">
        <v>739</v>
      </c>
      <c r="L222" s="9" t="str">
        <f t="shared" si="36"/>
        <v>N/A</v>
      </c>
    </row>
    <row r="223" spans="1:12" ht="25.5" x14ac:dyDescent="0.2">
      <c r="A223" s="2" t="s">
        <v>1386</v>
      </c>
      <c r="B223" s="35" t="s">
        <v>213</v>
      </c>
      <c r="C223" s="47">
        <v>350072354</v>
      </c>
      <c r="D223" s="44" t="str">
        <f t="shared" si="33"/>
        <v>N/A</v>
      </c>
      <c r="E223" s="47">
        <v>419581790</v>
      </c>
      <c r="F223" s="44" t="str">
        <f t="shared" si="34"/>
        <v>N/A</v>
      </c>
      <c r="G223" s="47">
        <v>501333913</v>
      </c>
      <c r="H223" s="44" t="str">
        <f t="shared" si="35"/>
        <v>N/A</v>
      </c>
      <c r="I223" s="12">
        <v>19.86</v>
      </c>
      <c r="J223" s="12">
        <v>19.48</v>
      </c>
      <c r="K223" s="45" t="s">
        <v>739</v>
      </c>
      <c r="L223" s="9" t="str">
        <f t="shared" si="36"/>
        <v>Yes</v>
      </c>
    </row>
    <row r="224" spans="1:12" x14ac:dyDescent="0.2">
      <c r="A224" s="2" t="s">
        <v>518</v>
      </c>
      <c r="B224" s="35" t="s">
        <v>213</v>
      </c>
      <c r="C224" s="36">
        <v>55286</v>
      </c>
      <c r="D224" s="44" t="str">
        <f t="shared" si="33"/>
        <v>N/A</v>
      </c>
      <c r="E224" s="36">
        <v>64025</v>
      </c>
      <c r="F224" s="44" t="str">
        <f t="shared" si="34"/>
        <v>N/A</v>
      </c>
      <c r="G224" s="36">
        <v>65110</v>
      </c>
      <c r="H224" s="44" t="str">
        <f t="shared" si="35"/>
        <v>N/A</v>
      </c>
      <c r="I224" s="12">
        <v>15.81</v>
      </c>
      <c r="J224" s="12">
        <v>1.6950000000000001</v>
      </c>
      <c r="K224" s="45" t="s">
        <v>739</v>
      </c>
      <c r="L224" s="9" t="str">
        <f t="shared" si="36"/>
        <v>Yes</v>
      </c>
    </row>
    <row r="225" spans="1:12" ht="25.5" x14ac:dyDescent="0.2">
      <c r="A225" s="2" t="s">
        <v>1387</v>
      </c>
      <c r="B225" s="35" t="s">
        <v>213</v>
      </c>
      <c r="C225" s="47">
        <v>6332.0253590000002</v>
      </c>
      <c r="D225" s="44" t="str">
        <f t="shared" si="33"/>
        <v>N/A</v>
      </c>
      <c r="E225" s="47">
        <v>6553.4055447000001</v>
      </c>
      <c r="F225" s="44" t="str">
        <f t="shared" si="34"/>
        <v>N/A</v>
      </c>
      <c r="G225" s="47">
        <v>7699.7990017000002</v>
      </c>
      <c r="H225" s="44" t="str">
        <f t="shared" si="35"/>
        <v>N/A</v>
      </c>
      <c r="I225" s="12">
        <v>3.496</v>
      </c>
      <c r="J225" s="12">
        <v>17.489999999999998</v>
      </c>
      <c r="K225" s="45" t="s">
        <v>739</v>
      </c>
      <c r="L225" s="9" t="str">
        <f t="shared" si="36"/>
        <v>Yes</v>
      </c>
    </row>
    <row r="226" spans="1:12" ht="25.5" x14ac:dyDescent="0.2">
      <c r="A226" s="2" t="s">
        <v>1388</v>
      </c>
      <c r="B226" s="35" t="s">
        <v>213</v>
      </c>
      <c r="C226" s="47">
        <v>0</v>
      </c>
      <c r="D226" s="44" t="str">
        <f t="shared" si="33"/>
        <v>N/A</v>
      </c>
      <c r="E226" s="47">
        <v>0</v>
      </c>
      <c r="F226" s="44" t="str">
        <f t="shared" si="34"/>
        <v>N/A</v>
      </c>
      <c r="G226" s="47">
        <v>0</v>
      </c>
      <c r="H226" s="44" t="str">
        <f t="shared" si="35"/>
        <v>N/A</v>
      </c>
      <c r="I226" s="12" t="s">
        <v>1748</v>
      </c>
      <c r="J226" s="12" t="s">
        <v>1748</v>
      </c>
      <c r="K226" s="45" t="s">
        <v>739</v>
      </c>
      <c r="L226" s="9" t="str">
        <f t="shared" si="36"/>
        <v>N/A</v>
      </c>
    </row>
    <row r="227" spans="1:12" ht="25.5" x14ac:dyDescent="0.2">
      <c r="A227" s="2" t="s">
        <v>519</v>
      </c>
      <c r="B227" s="35" t="s">
        <v>213</v>
      </c>
      <c r="C227" s="36">
        <v>0</v>
      </c>
      <c r="D227" s="44" t="str">
        <f t="shared" si="33"/>
        <v>N/A</v>
      </c>
      <c r="E227" s="36">
        <v>0</v>
      </c>
      <c r="F227" s="44" t="str">
        <f t="shared" si="34"/>
        <v>N/A</v>
      </c>
      <c r="G227" s="36">
        <v>0</v>
      </c>
      <c r="H227" s="44" t="str">
        <f t="shared" si="35"/>
        <v>N/A</v>
      </c>
      <c r="I227" s="12" t="s">
        <v>1748</v>
      </c>
      <c r="J227" s="12" t="s">
        <v>1748</v>
      </c>
      <c r="K227" s="45" t="s">
        <v>739</v>
      </c>
      <c r="L227" s="9" t="str">
        <f t="shared" si="36"/>
        <v>N/A</v>
      </c>
    </row>
    <row r="228" spans="1:12" ht="25.5" x14ac:dyDescent="0.2">
      <c r="A228" s="2" t="s">
        <v>1389</v>
      </c>
      <c r="B228" s="35" t="s">
        <v>213</v>
      </c>
      <c r="C228" s="47" t="s">
        <v>1748</v>
      </c>
      <c r="D228" s="44" t="str">
        <f t="shared" si="33"/>
        <v>N/A</v>
      </c>
      <c r="E228" s="47" t="s">
        <v>1748</v>
      </c>
      <c r="F228" s="44" t="str">
        <f t="shared" si="34"/>
        <v>N/A</v>
      </c>
      <c r="G228" s="47" t="s">
        <v>1748</v>
      </c>
      <c r="H228" s="44" t="str">
        <f t="shared" si="35"/>
        <v>N/A</v>
      </c>
      <c r="I228" s="12" t="s">
        <v>1748</v>
      </c>
      <c r="J228" s="12" t="s">
        <v>1748</v>
      </c>
      <c r="K228" s="45" t="s">
        <v>739</v>
      </c>
      <c r="L228" s="9" t="str">
        <f t="shared" si="36"/>
        <v>N/A</v>
      </c>
    </row>
    <row r="229" spans="1:12" x14ac:dyDescent="0.2">
      <c r="A229" s="2" t="s">
        <v>1390</v>
      </c>
      <c r="B229" s="35" t="s">
        <v>213</v>
      </c>
      <c r="C229" s="52">
        <v>249860</v>
      </c>
      <c r="D229" s="44" t="str">
        <f t="shared" ref="D229:D252" si="37">IF($B229="N/A","N/A",IF(C229&gt;10,"No",IF(C229&lt;-10,"No","Yes")))</f>
        <v>N/A</v>
      </c>
      <c r="E229" s="52">
        <v>261858</v>
      </c>
      <c r="F229" s="44" t="str">
        <f t="shared" ref="F229:F252" si="38">IF($B229="N/A","N/A",IF(E229&gt;10,"No",IF(E229&lt;-10,"No","Yes")))</f>
        <v>N/A</v>
      </c>
      <c r="G229" s="52">
        <v>347725</v>
      </c>
      <c r="H229" s="44" t="str">
        <f t="shared" ref="H229:H252" si="39">IF($B229="N/A","N/A",IF(G229&gt;10,"No",IF(G229&lt;-10,"No","Yes")))</f>
        <v>N/A</v>
      </c>
      <c r="I229" s="12">
        <v>4.8019999999999996</v>
      </c>
      <c r="J229" s="12">
        <v>32.79</v>
      </c>
      <c r="K229" s="45" t="s">
        <v>739</v>
      </c>
      <c r="L229" s="9" t="str">
        <f t="shared" ref="L229:L252" si="40">IF(J229="Div by 0", "N/A", IF(K229="N/A","N/A", IF(J229&gt;VALUE(MID(K229,1,2)), "No", IF(J229&lt;-1*VALUE(MID(K229,1,2)), "No", "Yes"))))</f>
        <v>No</v>
      </c>
    </row>
    <row r="230" spans="1:12" x14ac:dyDescent="0.2">
      <c r="A230" s="4" t="s">
        <v>1391</v>
      </c>
      <c r="B230" s="35" t="s">
        <v>213</v>
      </c>
      <c r="C230" s="50">
        <v>148</v>
      </c>
      <c r="D230" s="44" t="str">
        <f t="shared" si="37"/>
        <v>N/A</v>
      </c>
      <c r="E230" s="50">
        <v>141</v>
      </c>
      <c r="F230" s="44" t="str">
        <f t="shared" si="38"/>
        <v>N/A</v>
      </c>
      <c r="G230" s="50">
        <v>142</v>
      </c>
      <c r="H230" s="44" t="str">
        <f t="shared" si="39"/>
        <v>N/A</v>
      </c>
      <c r="I230" s="12">
        <v>-4.7300000000000004</v>
      </c>
      <c r="J230" s="12">
        <v>0.70920000000000005</v>
      </c>
      <c r="K230" s="45" t="s">
        <v>739</v>
      </c>
      <c r="L230" s="9" t="str">
        <f t="shared" si="40"/>
        <v>Yes</v>
      </c>
    </row>
    <row r="231" spans="1:12" x14ac:dyDescent="0.2">
      <c r="A231" s="4" t="s">
        <v>1392</v>
      </c>
      <c r="B231" s="35" t="s">
        <v>213</v>
      </c>
      <c r="C231" s="52">
        <v>1688.2432432000001</v>
      </c>
      <c r="D231" s="44" t="str">
        <f t="shared" si="37"/>
        <v>N/A</v>
      </c>
      <c r="E231" s="52">
        <v>1857.1489362</v>
      </c>
      <c r="F231" s="44" t="str">
        <f t="shared" si="38"/>
        <v>N/A</v>
      </c>
      <c r="G231" s="52">
        <v>2448.7676056</v>
      </c>
      <c r="H231" s="44" t="str">
        <f t="shared" si="39"/>
        <v>N/A</v>
      </c>
      <c r="I231" s="12">
        <v>10</v>
      </c>
      <c r="J231" s="12">
        <v>31.86</v>
      </c>
      <c r="K231" s="45" t="s">
        <v>739</v>
      </c>
      <c r="L231" s="9" t="str">
        <f t="shared" si="40"/>
        <v>No</v>
      </c>
    </row>
    <row r="232" spans="1:12" ht="25.5" x14ac:dyDescent="0.2">
      <c r="A232" s="4" t="s">
        <v>1393</v>
      </c>
      <c r="B232" s="35" t="s">
        <v>213</v>
      </c>
      <c r="C232" s="52">
        <v>1540</v>
      </c>
      <c r="D232" s="44" t="str">
        <f t="shared" si="37"/>
        <v>N/A</v>
      </c>
      <c r="E232" s="52">
        <v>1852</v>
      </c>
      <c r="F232" s="44" t="str">
        <f t="shared" si="38"/>
        <v>N/A</v>
      </c>
      <c r="G232" s="52" t="s">
        <v>1748</v>
      </c>
      <c r="H232" s="44" t="str">
        <f t="shared" si="39"/>
        <v>N/A</v>
      </c>
      <c r="I232" s="12">
        <v>20.260000000000002</v>
      </c>
      <c r="J232" s="12" t="s">
        <v>1748</v>
      </c>
      <c r="K232" s="45" t="s">
        <v>739</v>
      </c>
      <c r="L232" s="9" t="str">
        <f t="shared" si="40"/>
        <v>N/A</v>
      </c>
    </row>
    <row r="233" spans="1:12" ht="25.5" x14ac:dyDescent="0.2">
      <c r="A233" s="4" t="s">
        <v>1394</v>
      </c>
      <c r="B233" s="35" t="s">
        <v>213</v>
      </c>
      <c r="C233" s="52">
        <v>2511.4533332999999</v>
      </c>
      <c r="D233" s="44" t="str">
        <f t="shared" si="37"/>
        <v>N/A</v>
      </c>
      <c r="E233" s="52">
        <v>2199.3142856999998</v>
      </c>
      <c r="F233" s="44" t="str">
        <f t="shared" si="38"/>
        <v>N/A</v>
      </c>
      <c r="G233" s="52">
        <v>2687.2467532000001</v>
      </c>
      <c r="H233" s="44" t="str">
        <f t="shared" si="39"/>
        <v>N/A</v>
      </c>
      <c r="I233" s="12">
        <v>-12.4</v>
      </c>
      <c r="J233" s="12">
        <v>22.19</v>
      </c>
      <c r="K233" s="45" t="s">
        <v>739</v>
      </c>
      <c r="L233" s="9" t="str">
        <f t="shared" si="40"/>
        <v>Yes</v>
      </c>
    </row>
    <row r="234" spans="1:12" x14ac:dyDescent="0.2">
      <c r="A234" s="4" t="s">
        <v>1395</v>
      </c>
      <c r="B234" s="35" t="s">
        <v>213</v>
      </c>
      <c r="C234" s="52">
        <v>498.13043477999997</v>
      </c>
      <c r="D234" s="44" t="str">
        <f t="shared" si="37"/>
        <v>N/A</v>
      </c>
      <c r="E234" s="52">
        <v>677.52380951999999</v>
      </c>
      <c r="F234" s="44" t="str">
        <f t="shared" si="38"/>
        <v>N/A</v>
      </c>
      <c r="G234" s="52">
        <v>888.5625</v>
      </c>
      <c r="H234" s="44" t="str">
        <f t="shared" si="39"/>
        <v>N/A</v>
      </c>
      <c r="I234" s="12">
        <v>36.01</v>
      </c>
      <c r="J234" s="12">
        <v>31.15</v>
      </c>
      <c r="K234" s="45" t="s">
        <v>739</v>
      </c>
      <c r="L234" s="9" t="str">
        <f t="shared" si="40"/>
        <v>No</v>
      </c>
    </row>
    <row r="235" spans="1:12" ht="25.5" x14ac:dyDescent="0.2">
      <c r="A235" s="4" t="s">
        <v>1396</v>
      </c>
      <c r="B235" s="35" t="s">
        <v>213</v>
      </c>
      <c r="C235" s="52">
        <v>989.87755102000006</v>
      </c>
      <c r="D235" s="44" t="str">
        <f t="shared" si="37"/>
        <v>N/A</v>
      </c>
      <c r="E235" s="52">
        <v>1874</v>
      </c>
      <c r="F235" s="44" t="str">
        <f t="shared" si="38"/>
        <v>N/A</v>
      </c>
      <c r="G235" s="52">
        <v>2583.4693877999998</v>
      </c>
      <c r="H235" s="44" t="str">
        <f t="shared" si="39"/>
        <v>N/A</v>
      </c>
      <c r="I235" s="12">
        <v>89.32</v>
      </c>
      <c r="J235" s="12">
        <v>37.86</v>
      </c>
      <c r="K235" s="45" t="s">
        <v>739</v>
      </c>
      <c r="L235" s="9" t="str">
        <f t="shared" si="40"/>
        <v>No</v>
      </c>
    </row>
    <row r="236" spans="1:12" x14ac:dyDescent="0.2">
      <c r="A236" s="4" t="s">
        <v>1397</v>
      </c>
      <c r="B236" s="35" t="s">
        <v>213</v>
      </c>
      <c r="C236" s="44">
        <v>7.6637478800000006E-2</v>
      </c>
      <c r="D236" s="44" t="str">
        <f t="shared" si="37"/>
        <v>N/A</v>
      </c>
      <c r="E236" s="44">
        <v>0.1025074336</v>
      </c>
      <c r="F236" s="44" t="str">
        <f t="shared" si="38"/>
        <v>N/A</v>
      </c>
      <c r="G236" s="44">
        <v>0.1104611363</v>
      </c>
      <c r="H236" s="44" t="str">
        <f t="shared" si="39"/>
        <v>N/A</v>
      </c>
      <c r="I236" s="12">
        <v>33.76</v>
      </c>
      <c r="J236" s="12">
        <v>7.7590000000000003</v>
      </c>
      <c r="K236" s="45" t="s">
        <v>739</v>
      </c>
      <c r="L236" s="9" t="str">
        <f t="shared" si="40"/>
        <v>Yes</v>
      </c>
    </row>
    <row r="237" spans="1:12" x14ac:dyDescent="0.2">
      <c r="A237" s="4" t="s">
        <v>1398</v>
      </c>
      <c r="B237" s="35" t="s">
        <v>213</v>
      </c>
      <c r="C237" s="44">
        <v>0.11428571429999999</v>
      </c>
      <c r="D237" s="44" t="str">
        <f t="shared" si="37"/>
        <v>N/A</v>
      </c>
      <c r="E237" s="44">
        <v>0.1326259947</v>
      </c>
      <c r="F237" s="44" t="str">
        <f t="shared" si="38"/>
        <v>N/A</v>
      </c>
      <c r="G237" s="44">
        <v>0</v>
      </c>
      <c r="H237" s="44" t="str">
        <f t="shared" si="39"/>
        <v>N/A</v>
      </c>
      <c r="I237" s="12">
        <v>16.05</v>
      </c>
      <c r="J237" s="12">
        <v>-100</v>
      </c>
      <c r="K237" s="45" t="s">
        <v>739</v>
      </c>
      <c r="L237" s="9" t="str">
        <f t="shared" si="40"/>
        <v>No</v>
      </c>
    </row>
    <row r="238" spans="1:12" x14ac:dyDescent="0.2">
      <c r="A238" s="59" t="s">
        <v>1399</v>
      </c>
      <c r="B238" s="35" t="s">
        <v>213</v>
      </c>
      <c r="C238" s="44">
        <v>0.26379656010000002</v>
      </c>
      <c r="D238" s="44" t="str">
        <f t="shared" si="37"/>
        <v>N/A</v>
      </c>
      <c r="E238" s="44">
        <v>0.24381748519999999</v>
      </c>
      <c r="F238" s="44" t="str">
        <f t="shared" si="38"/>
        <v>N/A</v>
      </c>
      <c r="G238" s="44">
        <v>0.26106119680000001</v>
      </c>
      <c r="H238" s="44" t="str">
        <f t="shared" si="39"/>
        <v>N/A</v>
      </c>
      <c r="I238" s="12">
        <v>-7.57</v>
      </c>
      <c r="J238" s="12">
        <v>7.0720000000000001</v>
      </c>
      <c r="K238" s="45" t="s">
        <v>739</v>
      </c>
      <c r="L238" s="9" t="str">
        <f t="shared" si="40"/>
        <v>Yes</v>
      </c>
    </row>
    <row r="239" spans="1:12" x14ac:dyDescent="0.2">
      <c r="A239" s="59" t="s">
        <v>1400</v>
      </c>
      <c r="B239" s="35" t="s">
        <v>213</v>
      </c>
      <c r="C239" s="44">
        <v>2.9726516099999999E-2</v>
      </c>
      <c r="D239" s="44" t="str">
        <f t="shared" si="37"/>
        <v>N/A</v>
      </c>
      <c r="E239" s="44">
        <v>4.0103122300000002E-2</v>
      </c>
      <c r="F239" s="44" t="str">
        <f t="shared" si="38"/>
        <v>N/A</v>
      </c>
      <c r="G239" s="44">
        <v>3.0723736000000001E-2</v>
      </c>
      <c r="H239" s="44" t="str">
        <f t="shared" si="39"/>
        <v>N/A</v>
      </c>
      <c r="I239" s="12">
        <v>34.909999999999997</v>
      </c>
      <c r="J239" s="12">
        <v>-23.4</v>
      </c>
      <c r="K239" s="45" t="s">
        <v>739</v>
      </c>
      <c r="L239" s="9" t="str">
        <f t="shared" si="40"/>
        <v>Yes</v>
      </c>
    </row>
    <row r="240" spans="1:12" x14ac:dyDescent="0.2">
      <c r="A240" s="59" t="s">
        <v>1401</v>
      </c>
      <c r="B240" s="35" t="s">
        <v>213</v>
      </c>
      <c r="C240" s="44">
        <v>5.6687374899999997E-2</v>
      </c>
      <c r="D240" s="44" t="str">
        <f t="shared" si="37"/>
        <v>N/A</v>
      </c>
      <c r="E240" s="44">
        <v>8.7936542100000001E-2</v>
      </c>
      <c r="F240" s="44" t="str">
        <f t="shared" si="38"/>
        <v>N/A</v>
      </c>
      <c r="G240" s="44">
        <v>0.10591617490000001</v>
      </c>
      <c r="H240" s="44" t="str">
        <f t="shared" si="39"/>
        <v>N/A</v>
      </c>
      <c r="I240" s="12">
        <v>55.13</v>
      </c>
      <c r="J240" s="12">
        <v>20.45</v>
      </c>
      <c r="K240" s="45" t="s">
        <v>739</v>
      </c>
      <c r="L240" s="9" t="str">
        <f t="shared" si="40"/>
        <v>Yes</v>
      </c>
    </row>
    <row r="241" spans="1:12" ht="25.5" x14ac:dyDescent="0.2">
      <c r="A241" s="59" t="s">
        <v>1402</v>
      </c>
      <c r="B241" s="35" t="s">
        <v>213</v>
      </c>
      <c r="C241" s="52" t="s">
        <v>1748</v>
      </c>
      <c r="D241" s="44" t="str">
        <f t="shared" si="37"/>
        <v>N/A</v>
      </c>
      <c r="E241" s="52" t="s">
        <v>1748</v>
      </c>
      <c r="F241" s="44" t="str">
        <f t="shared" si="38"/>
        <v>N/A</v>
      </c>
      <c r="G241" s="52" t="s">
        <v>1748</v>
      </c>
      <c r="H241" s="44" t="str">
        <f t="shared" si="39"/>
        <v>N/A</v>
      </c>
      <c r="I241" s="12" t="s">
        <v>1748</v>
      </c>
      <c r="J241" s="12" t="s">
        <v>1748</v>
      </c>
      <c r="K241" s="45" t="s">
        <v>739</v>
      </c>
      <c r="L241" s="9" t="str">
        <f t="shared" si="40"/>
        <v>N/A</v>
      </c>
    </row>
    <row r="242" spans="1:12" x14ac:dyDescent="0.2">
      <c r="A242" s="59" t="s">
        <v>1403</v>
      </c>
      <c r="B242" s="35" t="s">
        <v>213</v>
      </c>
      <c r="C242" s="50" t="s">
        <v>1748</v>
      </c>
      <c r="D242" s="44" t="str">
        <f t="shared" si="37"/>
        <v>N/A</v>
      </c>
      <c r="E242" s="50" t="s">
        <v>1748</v>
      </c>
      <c r="F242" s="44" t="str">
        <f t="shared" si="38"/>
        <v>N/A</v>
      </c>
      <c r="G242" s="50" t="s">
        <v>1748</v>
      </c>
      <c r="H242" s="44" t="str">
        <f t="shared" si="39"/>
        <v>N/A</v>
      </c>
      <c r="I242" s="12" t="s">
        <v>1748</v>
      </c>
      <c r="J242" s="12" t="s">
        <v>1748</v>
      </c>
      <c r="K242" s="45" t="s">
        <v>739</v>
      </c>
      <c r="L242" s="9" t="str">
        <f t="shared" si="40"/>
        <v>N/A</v>
      </c>
    </row>
    <row r="243" spans="1:12" ht="25.5" x14ac:dyDescent="0.2">
      <c r="A243" s="59" t="s">
        <v>1404</v>
      </c>
      <c r="B243" s="35" t="s">
        <v>213</v>
      </c>
      <c r="C243" s="52" t="s">
        <v>1748</v>
      </c>
      <c r="D243" s="44" t="str">
        <f t="shared" si="37"/>
        <v>N/A</v>
      </c>
      <c r="E243" s="52" t="s">
        <v>1748</v>
      </c>
      <c r="F243" s="44" t="str">
        <f t="shared" si="38"/>
        <v>N/A</v>
      </c>
      <c r="G243" s="52" t="s">
        <v>1748</v>
      </c>
      <c r="H243" s="44" t="str">
        <f t="shared" si="39"/>
        <v>N/A</v>
      </c>
      <c r="I243" s="12" t="s">
        <v>1748</v>
      </c>
      <c r="J243" s="12" t="s">
        <v>1748</v>
      </c>
      <c r="K243" s="45" t="s">
        <v>739</v>
      </c>
      <c r="L243" s="9" t="str">
        <f t="shared" si="40"/>
        <v>N/A</v>
      </c>
    </row>
    <row r="244" spans="1:12" ht="25.5" x14ac:dyDescent="0.2">
      <c r="A244" s="59" t="s">
        <v>1405</v>
      </c>
      <c r="B244" s="35" t="s">
        <v>213</v>
      </c>
      <c r="C244" s="52" t="s">
        <v>1748</v>
      </c>
      <c r="D244" s="44" t="str">
        <f t="shared" si="37"/>
        <v>N/A</v>
      </c>
      <c r="E244" s="52" t="s">
        <v>1748</v>
      </c>
      <c r="F244" s="44" t="str">
        <f t="shared" si="38"/>
        <v>N/A</v>
      </c>
      <c r="G244" s="52" t="s">
        <v>1748</v>
      </c>
      <c r="H244" s="44" t="str">
        <f t="shared" si="39"/>
        <v>N/A</v>
      </c>
      <c r="I244" s="12" t="s">
        <v>1748</v>
      </c>
      <c r="J244" s="12" t="s">
        <v>1748</v>
      </c>
      <c r="K244" s="45" t="s">
        <v>739</v>
      </c>
      <c r="L244" s="9" t="str">
        <f t="shared" si="40"/>
        <v>N/A</v>
      </c>
    </row>
    <row r="245" spans="1:12" ht="25.5" x14ac:dyDescent="0.2">
      <c r="A245" s="59" t="s">
        <v>1406</v>
      </c>
      <c r="B245" s="35" t="s">
        <v>213</v>
      </c>
      <c r="C245" s="52" t="s">
        <v>1748</v>
      </c>
      <c r="D245" s="44" t="str">
        <f t="shared" si="37"/>
        <v>N/A</v>
      </c>
      <c r="E245" s="52" t="s">
        <v>1748</v>
      </c>
      <c r="F245" s="44" t="str">
        <f t="shared" si="38"/>
        <v>N/A</v>
      </c>
      <c r="G245" s="52" t="s">
        <v>1748</v>
      </c>
      <c r="H245" s="44" t="str">
        <f t="shared" si="39"/>
        <v>N/A</v>
      </c>
      <c r="I245" s="12" t="s">
        <v>1748</v>
      </c>
      <c r="J245" s="12" t="s">
        <v>1748</v>
      </c>
      <c r="K245" s="45" t="s">
        <v>739</v>
      </c>
      <c r="L245" s="9" t="str">
        <f t="shared" si="40"/>
        <v>N/A</v>
      </c>
    </row>
    <row r="246" spans="1:12" ht="25.5" x14ac:dyDescent="0.2">
      <c r="A246" s="59" t="s">
        <v>1407</v>
      </c>
      <c r="B246" s="35" t="s">
        <v>213</v>
      </c>
      <c r="C246" s="52" t="s">
        <v>1748</v>
      </c>
      <c r="D246" s="44" t="str">
        <f t="shared" si="37"/>
        <v>N/A</v>
      </c>
      <c r="E246" s="52" t="s">
        <v>1748</v>
      </c>
      <c r="F246" s="44" t="str">
        <f t="shared" si="38"/>
        <v>N/A</v>
      </c>
      <c r="G246" s="52" t="s">
        <v>1748</v>
      </c>
      <c r="H246" s="44" t="str">
        <f t="shared" si="39"/>
        <v>N/A</v>
      </c>
      <c r="I246" s="12" t="s">
        <v>1748</v>
      </c>
      <c r="J246" s="12" t="s">
        <v>1748</v>
      </c>
      <c r="K246" s="45" t="s">
        <v>739</v>
      </c>
      <c r="L246" s="9" t="str">
        <f t="shared" si="40"/>
        <v>N/A</v>
      </c>
    </row>
    <row r="247" spans="1:12" ht="25.5" x14ac:dyDescent="0.2">
      <c r="A247" s="59" t="s">
        <v>1408</v>
      </c>
      <c r="B247" s="35" t="s">
        <v>213</v>
      </c>
      <c r="C247" s="52" t="s">
        <v>1748</v>
      </c>
      <c r="D247" s="44" t="str">
        <f t="shared" si="37"/>
        <v>N/A</v>
      </c>
      <c r="E247" s="52" t="s">
        <v>1748</v>
      </c>
      <c r="F247" s="44" t="str">
        <f t="shared" si="38"/>
        <v>N/A</v>
      </c>
      <c r="G247" s="52" t="s">
        <v>1748</v>
      </c>
      <c r="H247" s="44" t="str">
        <f t="shared" si="39"/>
        <v>N/A</v>
      </c>
      <c r="I247" s="12" t="s">
        <v>1748</v>
      </c>
      <c r="J247" s="12" t="s">
        <v>1748</v>
      </c>
      <c r="K247" s="45" t="s">
        <v>739</v>
      </c>
      <c r="L247" s="9" t="str">
        <f t="shared" si="40"/>
        <v>N/A</v>
      </c>
    </row>
    <row r="248" spans="1:12" ht="25.5" x14ac:dyDescent="0.2">
      <c r="A248" s="59" t="s">
        <v>1409</v>
      </c>
      <c r="B248" s="35" t="s">
        <v>213</v>
      </c>
      <c r="C248" s="44">
        <v>0</v>
      </c>
      <c r="D248" s="44" t="str">
        <f t="shared" si="37"/>
        <v>N/A</v>
      </c>
      <c r="E248" s="44">
        <v>0</v>
      </c>
      <c r="F248" s="44" t="str">
        <f t="shared" si="38"/>
        <v>N/A</v>
      </c>
      <c r="G248" s="44">
        <v>0</v>
      </c>
      <c r="H248" s="44" t="str">
        <f t="shared" si="39"/>
        <v>N/A</v>
      </c>
      <c r="I248" s="12" t="s">
        <v>1748</v>
      </c>
      <c r="J248" s="12" t="s">
        <v>1748</v>
      </c>
      <c r="K248" s="45" t="s">
        <v>739</v>
      </c>
      <c r="L248" s="9" t="str">
        <f t="shared" si="40"/>
        <v>N/A</v>
      </c>
    </row>
    <row r="249" spans="1:12" ht="25.5" x14ac:dyDescent="0.2">
      <c r="A249" s="59" t="s">
        <v>1410</v>
      </c>
      <c r="B249" s="35" t="s">
        <v>213</v>
      </c>
      <c r="C249" s="44">
        <v>0</v>
      </c>
      <c r="D249" s="44" t="str">
        <f t="shared" si="37"/>
        <v>N/A</v>
      </c>
      <c r="E249" s="44">
        <v>0</v>
      </c>
      <c r="F249" s="44" t="str">
        <f t="shared" si="38"/>
        <v>N/A</v>
      </c>
      <c r="G249" s="44">
        <v>0</v>
      </c>
      <c r="H249" s="44" t="str">
        <f t="shared" si="39"/>
        <v>N/A</v>
      </c>
      <c r="I249" s="12" t="s">
        <v>1748</v>
      </c>
      <c r="J249" s="12" t="s">
        <v>1748</v>
      </c>
      <c r="K249" s="45" t="s">
        <v>739</v>
      </c>
      <c r="L249" s="9" t="str">
        <f t="shared" si="40"/>
        <v>N/A</v>
      </c>
    </row>
    <row r="250" spans="1:12" ht="25.5" x14ac:dyDescent="0.2">
      <c r="A250" s="59" t="s">
        <v>1411</v>
      </c>
      <c r="B250" s="35" t="s">
        <v>213</v>
      </c>
      <c r="C250" s="44">
        <v>0</v>
      </c>
      <c r="D250" s="44" t="str">
        <f t="shared" si="37"/>
        <v>N/A</v>
      </c>
      <c r="E250" s="44">
        <v>0</v>
      </c>
      <c r="F250" s="44" t="str">
        <f t="shared" si="38"/>
        <v>N/A</v>
      </c>
      <c r="G250" s="44">
        <v>0</v>
      </c>
      <c r="H250" s="44" t="str">
        <f t="shared" si="39"/>
        <v>N/A</v>
      </c>
      <c r="I250" s="12" t="s">
        <v>1748</v>
      </c>
      <c r="J250" s="12" t="s">
        <v>1748</v>
      </c>
      <c r="K250" s="45" t="s">
        <v>739</v>
      </c>
      <c r="L250" s="9" t="str">
        <f t="shared" si="40"/>
        <v>N/A</v>
      </c>
    </row>
    <row r="251" spans="1:12" ht="25.5" x14ac:dyDescent="0.2">
      <c r="A251" s="59" t="s">
        <v>1412</v>
      </c>
      <c r="B251" s="35" t="s">
        <v>213</v>
      </c>
      <c r="C251" s="44">
        <v>0</v>
      </c>
      <c r="D251" s="44" t="str">
        <f t="shared" si="37"/>
        <v>N/A</v>
      </c>
      <c r="E251" s="44">
        <v>0</v>
      </c>
      <c r="F251" s="44" t="str">
        <f t="shared" si="38"/>
        <v>N/A</v>
      </c>
      <c r="G251" s="44">
        <v>0</v>
      </c>
      <c r="H251" s="44" t="str">
        <f t="shared" si="39"/>
        <v>N/A</v>
      </c>
      <c r="I251" s="12" t="s">
        <v>1748</v>
      </c>
      <c r="J251" s="12" t="s">
        <v>1748</v>
      </c>
      <c r="K251" s="45" t="s">
        <v>739</v>
      </c>
      <c r="L251" s="9" t="str">
        <f t="shared" si="40"/>
        <v>N/A</v>
      </c>
    </row>
    <row r="252" spans="1:12" ht="25.5" x14ac:dyDescent="0.2">
      <c r="A252" s="59" t="s">
        <v>1413</v>
      </c>
      <c r="B252" s="35" t="s">
        <v>213</v>
      </c>
      <c r="C252" s="44">
        <v>0</v>
      </c>
      <c r="D252" s="44" t="str">
        <f t="shared" si="37"/>
        <v>N/A</v>
      </c>
      <c r="E252" s="44">
        <v>0</v>
      </c>
      <c r="F252" s="44" t="str">
        <f t="shared" si="38"/>
        <v>N/A</v>
      </c>
      <c r="G252" s="44">
        <v>0</v>
      </c>
      <c r="H252" s="44" t="str">
        <f t="shared" si="39"/>
        <v>N/A</v>
      </c>
      <c r="I252" s="12" t="s">
        <v>1748</v>
      </c>
      <c r="J252" s="12" t="s">
        <v>1748</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39135</v>
      </c>
      <c r="D6" s="44" t="str">
        <f t="shared" ref="D6:D37" si="0">IF($B6="N/A","N/A",IF(C6&gt;10,"No",IF(C6&lt;-10,"No","Yes")))</f>
        <v>N/A</v>
      </c>
      <c r="E6" s="36">
        <v>37965</v>
      </c>
      <c r="F6" s="44" t="str">
        <f t="shared" ref="F6:F37" si="1">IF($B6="N/A","N/A",IF(E6&gt;10,"No",IF(E6&lt;-10,"No","Yes")))</f>
        <v>N/A</v>
      </c>
      <c r="G6" s="36">
        <v>38732</v>
      </c>
      <c r="H6" s="44" t="str">
        <f t="shared" ref="H6:H37" si="2">IF($B6="N/A","N/A",IF(G6&gt;10,"No",IF(G6&lt;-10,"No","Yes")))</f>
        <v>N/A</v>
      </c>
      <c r="I6" s="12">
        <v>-2.99</v>
      </c>
      <c r="J6" s="12">
        <v>2.02</v>
      </c>
      <c r="K6" s="45" t="s">
        <v>739</v>
      </c>
      <c r="L6" s="9" t="str">
        <f t="shared" ref="L6:L39" si="3">IF(J6="Div by 0", "N/A", IF(K6="N/A","N/A", IF(J6&gt;VALUE(MID(K6,1,2)), "No", IF(J6&lt;-1*VALUE(MID(K6,1,2)), "No", "Yes"))))</f>
        <v>Yes</v>
      </c>
    </row>
    <row r="7" spans="1:12" x14ac:dyDescent="0.2">
      <c r="A7" s="46" t="s">
        <v>6</v>
      </c>
      <c r="B7" s="35" t="s">
        <v>213</v>
      </c>
      <c r="C7" s="36">
        <v>6260</v>
      </c>
      <c r="D7" s="44" t="str">
        <f t="shared" si="0"/>
        <v>N/A</v>
      </c>
      <c r="E7" s="36">
        <v>6461</v>
      </c>
      <c r="F7" s="44" t="str">
        <f t="shared" si="1"/>
        <v>N/A</v>
      </c>
      <c r="G7" s="36">
        <v>6584</v>
      </c>
      <c r="H7" s="44" t="str">
        <f t="shared" si="2"/>
        <v>N/A</v>
      </c>
      <c r="I7" s="12">
        <v>3.2109999999999999</v>
      </c>
      <c r="J7" s="12">
        <v>1.9039999999999999</v>
      </c>
      <c r="K7" s="45" t="s">
        <v>739</v>
      </c>
      <c r="L7" s="9" t="str">
        <f t="shared" si="3"/>
        <v>Yes</v>
      </c>
    </row>
    <row r="8" spans="1:12" x14ac:dyDescent="0.2">
      <c r="A8" s="46" t="s">
        <v>360</v>
      </c>
      <c r="B8" s="35" t="s">
        <v>213</v>
      </c>
      <c r="C8" s="8">
        <v>15.995911588</v>
      </c>
      <c r="D8" s="44" t="str">
        <f t="shared" si="0"/>
        <v>N/A</v>
      </c>
      <c r="E8" s="8">
        <v>17.018306334999998</v>
      </c>
      <c r="F8" s="44" t="str">
        <f t="shared" si="1"/>
        <v>N/A</v>
      </c>
      <c r="G8" s="8">
        <v>16.998863988</v>
      </c>
      <c r="H8" s="44" t="str">
        <f t="shared" si="2"/>
        <v>N/A</v>
      </c>
      <c r="I8" s="12">
        <v>6.3920000000000003</v>
      </c>
      <c r="J8" s="12">
        <v>-0.114</v>
      </c>
      <c r="K8" s="45" t="s">
        <v>739</v>
      </c>
      <c r="L8" s="9" t="str">
        <f t="shared" si="3"/>
        <v>Yes</v>
      </c>
    </row>
    <row r="9" spans="1:12" x14ac:dyDescent="0.2">
      <c r="A9" s="4" t="s">
        <v>88</v>
      </c>
      <c r="B9" s="48" t="s">
        <v>213</v>
      </c>
      <c r="C9" s="1">
        <v>36123.410000000003</v>
      </c>
      <c r="D9" s="11" t="str">
        <f t="shared" si="0"/>
        <v>N/A</v>
      </c>
      <c r="E9" s="1">
        <v>31119.82</v>
      </c>
      <c r="F9" s="11" t="str">
        <f t="shared" si="1"/>
        <v>N/A</v>
      </c>
      <c r="G9" s="1">
        <v>31030.25</v>
      </c>
      <c r="H9" s="11" t="str">
        <f t="shared" si="2"/>
        <v>N/A</v>
      </c>
      <c r="I9" s="12">
        <v>-13.9</v>
      </c>
      <c r="J9" s="12">
        <v>-0.28799999999999998</v>
      </c>
      <c r="K9" s="48" t="s">
        <v>739</v>
      </c>
      <c r="L9" s="9" t="str">
        <f t="shared" si="3"/>
        <v>Yes</v>
      </c>
    </row>
    <row r="10" spans="1:12" x14ac:dyDescent="0.2">
      <c r="A10" s="4" t="s">
        <v>1414</v>
      </c>
      <c r="B10" s="35" t="s">
        <v>213</v>
      </c>
      <c r="C10" s="8">
        <v>0.31940718029999998</v>
      </c>
      <c r="D10" s="44" t="str">
        <f t="shared" si="0"/>
        <v>N/A</v>
      </c>
      <c r="E10" s="8">
        <v>0.28974055050000003</v>
      </c>
      <c r="F10" s="44" t="str">
        <f t="shared" si="1"/>
        <v>N/A</v>
      </c>
      <c r="G10" s="8">
        <v>0.87782711970000005</v>
      </c>
      <c r="H10" s="44" t="str">
        <f t="shared" si="2"/>
        <v>N/A</v>
      </c>
      <c r="I10" s="12">
        <v>-9.2899999999999991</v>
      </c>
      <c r="J10" s="12">
        <v>203</v>
      </c>
      <c r="K10" s="45" t="s">
        <v>739</v>
      </c>
      <c r="L10" s="9" t="str">
        <f t="shared" si="3"/>
        <v>No</v>
      </c>
    </row>
    <row r="11" spans="1:12" x14ac:dyDescent="0.2">
      <c r="A11" s="4" t="s">
        <v>1415</v>
      </c>
      <c r="B11" s="35" t="s">
        <v>213</v>
      </c>
      <c r="C11" s="8">
        <v>0.51105148840000003</v>
      </c>
      <c r="D11" s="44" t="str">
        <f t="shared" si="0"/>
        <v>N/A</v>
      </c>
      <c r="E11" s="8">
        <v>0.2765705255</v>
      </c>
      <c r="F11" s="44" t="str">
        <f t="shared" si="1"/>
        <v>N/A</v>
      </c>
      <c r="G11" s="8">
        <v>0.31756686979999998</v>
      </c>
      <c r="H11" s="44" t="str">
        <f t="shared" si="2"/>
        <v>N/A</v>
      </c>
      <c r="I11" s="12">
        <v>-45.9</v>
      </c>
      <c r="J11" s="12">
        <v>14.82</v>
      </c>
      <c r="K11" s="45" t="s">
        <v>739</v>
      </c>
      <c r="L11" s="9" t="str">
        <f t="shared" si="3"/>
        <v>Yes</v>
      </c>
    </row>
    <row r="12" spans="1:12" x14ac:dyDescent="0.2">
      <c r="A12" s="4" t="s">
        <v>1416</v>
      </c>
      <c r="B12" s="35" t="s">
        <v>213</v>
      </c>
      <c r="C12" s="8">
        <v>50.042161747999998</v>
      </c>
      <c r="D12" s="44" t="str">
        <f t="shared" si="0"/>
        <v>N/A</v>
      </c>
      <c r="E12" s="8">
        <v>49.898590806999998</v>
      </c>
      <c r="F12" s="44" t="str">
        <f t="shared" si="1"/>
        <v>N/A</v>
      </c>
      <c r="G12" s="8">
        <v>48.729732521000003</v>
      </c>
      <c r="H12" s="44" t="str">
        <f t="shared" si="2"/>
        <v>N/A</v>
      </c>
      <c r="I12" s="12">
        <v>-0.28699999999999998</v>
      </c>
      <c r="J12" s="12">
        <v>-2.34</v>
      </c>
      <c r="K12" s="45" t="s">
        <v>739</v>
      </c>
      <c r="L12" s="9" t="str">
        <f t="shared" si="3"/>
        <v>Yes</v>
      </c>
    </row>
    <row r="13" spans="1:12" x14ac:dyDescent="0.2">
      <c r="A13" s="4" t="s">
        <v>1417</v>
      </c>
      <c r="B13" s="35" t="s">
        <v>213</v>
      </c>
      <c r="C13" s="8">
        <v>0.21464162510000001</v>
      </c>
      <c r="D13" s="44" t="str">
        <f t="shared" si="0"/>
        <v>N/A</v>
      </c>
      <c r="E13" s="8">
        <v>0.3055445805</v>
      </c>
      <c r="F13" s="44" t="str">
        <f t="shared" si="1"/>
        <v>N/A</v>
      </c>
      <c r="G13" s="8">
        <v>0.30207580299999998</v>
      </c>
      <c r="H13" s="44" t="str">
        <f t="shared" si="2"/>
        <v>N/A</v>
      </c>
      <c r="I13" s="12">
        <v>42.35</v>
      </c>
      <c r="J13" s="12">
        <v>-1.1399999999999999</v>
      </c>
      <c r="K13" s="45" t="s">
        <v>739</v>
      </c>
      <c r="L13" s="9" t="str">
        <f t="shared" si="3"/>
        <v>Yes</v>
      </c>
    </row>
    <row r="14" spans="1:12" x14ac:dyDescent="0.2">
      <c r="A14" s="4" t="s">
        <v>1418</v>
      </c>
      <c r="B14" s="35" t="s">
        <v>213</v>
      </c>
      <c r="C14" s="8">
        <v>0</v>
      </c>
      <c r="D14" s="44" t="str">
        <f t="shared" si="0"/>
        <v>N/A</v>
      </c>
      <c r="E14" s="8">
        <v>0</v>
      </c>
      <c r="F14" s="44" t="str">
        <f t="shared" si="1"/>
        <v>N/A</v>
      </c>
      <c r="G14" s="8">
        <v>0</v>
      </c>
      <c r="H14" s="44" t="str">
        <f t="shared" si="2"/>
        <v>N/A</v>
      </c>
      <c r="I14" s="12" t="s">
        <v>1748</v>
      </c>
      <c r="J14" s="12" t="s">
        <v>1748</v>
      </c>
      <c r="K14" s="45" t="s">
        <v>739</v>
      </c>
      <c r="L14" s="9" t="str">
        <f t="shared" si="3"/>
        <v>N/A</v>
      </c>
    </row>
    <row r="15" spans="1:12" x14ac:dyDescent="0.2">
      <c r="A15" s="4" t="s">
        <v>1419</v>
      </c>
      <c r="B15" s="35" t="s">
        <v>213</v>
      </c>
      <c r="C15" s="8">
        <v>0</v>
      </c>
      <c r="D15" s="44" t="str">
        <f t="shared" si="0"/>
        <v>N/A</v>
      </c>
      <c r="E15" s="8">
        <v>0</v>
      </c>
      <c r="F15" s="44" t="str">
        <f t="shared" si="1"/>
        <v>N/A</v>
      </c>
      <c r="G15" s="8">
        <v>0</v>
      </c>
      <c r="H15" s="44" t="str">
        <f t="shared" si="2"/>
        <v>N/A</v>
      </c>
      <c r="I15" s="12" t="s">
        <v>1748</v>
      </c>
      <c r="J15" s="12" t="s">
        <v>1748</v>
      </c>
      <c r="K15" s="45" t="s">
        <v>739</v>
      </c>
      <c r="L15" s="9" t="str">
        <f t="shared" si="3"/>
        <v>N/A</v>
      </c>
    </row>
    <row r="16" spans="1:12" x14ac:dyDescent="0.2">
      <c r="A16" s="4" t="s">
        <v>1420</v>
      </c>
      <c r="B16" s="35" t="s">
        <v>213</v>
      </c>
      <c r="C16" s="8">
        <v>0.12776287210000001</v>
      </c>
      <c r="D16" s="44" t="str">
        <f t="shared" si="0"/>
        <v>N/A</v>
      </c>
      <c r="E16" s="8">
        <v>8.9556170199999993E-2</v>
      </c>
      <c r="F16" s="44" t="str">
        <f t="shared" si="1"/>
        <v>N/A</v>
      </c>
      <c r="G16" s="8">
        <v>0.12651037900000001</v>
      </c>
      <c r="H16" s="44" t="str">
        <f t="shared" si="2"/>
        <v>N/A</v>
      </c>
      <c r="I16" s="12">
        <v>-29.9</v>
      </c>
      <c r="J16" s="12">
        <v>41.26</v>
      </c>
      <c r="K16" s="45" t="s">
        <v>739</v>
      </c>
      <c r="L16" s="9" t="str">
        <f t="shared" si="3"/>
        <v>No</v>
      </c>
    </row>
    <row r="17" spans="1:12" x14ac:dyDescent="0.2">
      <c r="A17" s="4" t="s">
        <v>1421</v>
      </c>
      <c r="B17" s="35" t="s">
        <v>213</v>
      </c>
      <c r="C17" s="8">
        <v>0</v>
      </c>
      <c r="D17" s="44" t="str">
        <f t="shared" si="0"/>
        <v>N/A</v>
      </c>
      <c r="E17" s="8">
        <v>0</v>
      </c>
      <c r="F17" s="44" t="str">
        <f t="shared" si="1"/>
        <v>N/A</v>
      </c>
      <c r="G17" s="8">
        <v>0</v>
      </c>
      <c r="H17" s="44" t="str">
        <f t="shared" si="2"/>
        <v>N/A</v>
      </c>
      <c r="I17" s="12" t="s">
        <v>1748</v>
      </c>
      <c r="J17" s="12" t="s">
        <v>1748</v>
      </c>
      <c r="K17" s="45" t="s">
        <v>739</v>
      </c>
      <c r="L17" s="9" t="str">
        <f t="shared" si="3"/>
        <v>N/A</v>
      </c>
    </row>
    <row r="18" spans="1:12" x14ac:dyDescent="0.2">
      <c r="A18" s="4" t="s">
        <v>1422</v>
      </c>
      <c r="B18" s="35" t="s">
        <v>213</v>
      </c>
      <c r="C18" s="8">
        <v>48.784975086000003</v>
      </c>
      <c r="D18" s="44" t="str">
        <f t="shared" si="0"/>
        <v>N/A</v>
      </c>
      <c r="E18" s="8">
        <v>49.139997366000003</v>
      </c>
      <c r="F18" s="44" t="str">
        <f t="shared" si="1"/>
        <v>N/A</v>
      </c>
      <c r="G18" s="8">
        <v>49.646287307999998</v>
      </c>
      <c r="H18" s="44" t="str">
        <f t="shared" si="2"/>
        <v>N/A</v>
      </c>
      <c r="I18" s="12">
        <v>0.72770000000000001</v>
      </c>
      <c r="J18" s="12">
        <v>1.03</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1748</v>
      </c>
      <c r="J19" s="12" t="s">
        <v>1748</v>
      </c>
      <c r="K19" s="45" t="s">
        <v>739</v>
      </c>
      <c r="L19" s="9" t="str">
        <f t="shared" si="3"/>
        <v>N/A</v>
      </c>
    </row>
    <row r="20" spans="1:12" x14ac:dyDescent="0.2">
      <c r="A20" s="2" t="s">
        <v>975</v>
      </c>
      <c r="B20" s="35" t="s">
        <v>213</v>
      </c>
      <c r="C20" s="8">
        <v>99.146544014</v>
      </c>
      <c r="D20" s="44" t="str">
        <f t="shared" si="0"/>
        <v>N/A</v>
      </c>
      <c r="E20" s="8">
        <v>99.328328724000002</v>
      </c>
      <c r="F20" s="44" t="str">
        <f t="shared" si="1"/>
        <v>N/A</v>
      </c>
      <c r="G20" s="8">
        <v>99.253846948000003</v>
      </c>
      <c r="H20" s="44" t="str">
        <f t="shared" si="2"/>
        <v>N/A</v>
      </c>
      <c r="I20" s="12">
        <v>0.18329999999999999</v>
      </c>
      <c r="J20" s="12">
        <v>-7.4999999999999997E-2</v>
      </c>
      <c r="K20" s="45" t="s">
        <v>739</v>
      </c>
      <c r="L20" s="9" t="str">
        <f t="shared" si="3"/>
        <v>Yes</v>
      </c>
    </row>
    <row r="21" spans="1:12" x14ac:dyDescent="0.2">
      <c r="A21" s="2" t="s">
        <v>976</v>
      </c>
      <c r="B21" s="35" t="s">
        <v>213</v>
      </c>
      <c r="C21" s="8">
        <v>0.85345598570000003</v>
      </c>
      <c r="D21" s="44" t="str">
        <f t="shared" si="0"/>
        <v>N/A</v>
      </c>
      <c r="E21" s="8">
        <v>0.6716712762</v>
      </c>
      <c r="F21" s="44" t="str">
        <f t="shared" si="1"/>
        <v>N/A</v>
      </c>
      <c r="G21" s="8">
        <v>0.74615305170000001</v>
      </c>
      <c r="H21" s="44" t="str">
        <f t="shared" si="2"/>
        <v>N/A</v>
      </c>
      <c r="I21" s="12">
        <v>-21.3</v>
      </c>
      <c r="J21" s="12">
        <v>11.09</v>
      </c>
      <c r="K21" s="45" t="s">
        <v>739</v>
      </c>
      <c r="L21" s="9" t="str">
        <f t="shared" si="3"/>
        <v>Yes</v>
      </c>
    </row>
    <row r="22" spans="1:12" x14ac:dyDescent="0.2">
      <c r="A22" s="3" t="s">
        <v>1730</v>
      </c>
      <c r="B22" s="35" t="s">
        <v>213</v>
      </c>
      <c r="C22" s="36">
        <v>22121</v>
      </c>
      <c r="D22" s="44" t="str">
        <f t="shared" si="0"/>
        <v>N/A</v>
      </c>
      <c r="E22" s="36">
        <v>22020</v>
      </c>
      <c r="F22" s="44" t="str">
        <f t="shared" si="1"/>
        <v>N/A</v>
      </c>
      <c r="G22" s="36">
        <v>22595</v>
      </c>
      <c r="H22" s="44" t="str">
        <f t="shared" si="2"/>
        <v>N/A</v>
      </c>
      <c r="I22" s="12">
        <v>-0.45700000000000002</v>
      </c>
      <c r="J22" s="12">
        <v>2.6110000000000002</v>
      </c>
      <c r="K22" s="45" t="s">
        <v>739</v>
      </c>
      <c r="L22" s="9" t="str">
        <f t="shared" si="3"/>
        <v>Yes</v>
      </c>
    </row>
    <row r="23" spans="1:12" x14ac:dyDescent="0.2">
      <c r="A23" s="3" t="s">
        <v>991</v>
      </c>
      <c r="B23" s="35" t="s">
        <v>213</v>
      </c>
      <c r="C23" s="36">
        <v>4833</v>
      </c>
      <c r="D23" s="44" t="str">
        <f t="shared" si="0"/>
        <v>N/A</v>
      </c>
      <c r="E23" s="36">
        <v>4916</v>
      </c>
      <c r="F23" s="44" t="str">
        <f t="shared" si="1"/>
        <v>N/A</v>
      </c>
      <c r="G23" s="36">
        <v>4854</v>
      </c>
      <c r="H23" s="44" t="str">
        <f t="shared" si="2"/>
        <v>N/A</v>
      </c>
      <c r="I23" s="12">
        <v>1.7170000000000001</v>
      </c>
      <c r="J23" s="12">
        <v>-1.26</v>
      </c>
      <c r="K23" s="45" t="s">
        <v>739</v>
      </c>
      <c r="L23" s="9" t="str">
        <f t="shared" si="3"/>
        <v>Yes</v>
      </c>
    </row>
    <row r="24" spans="1:12" x14ac:dyDescent="0.2">
      <c r="A24" s="3" t="s">
        <v>992</v>
      </c>
      <c r="B24" s="35" t="s">
        <v>213</v>
      </c>
      <c r="C24" s="36">
        <v>0</v>
      </c>
      <c r="D24" s="44" t="str">
        <f t="shared" si="0"/>
        <v>N/A</v>
      </c>
      <c r="E24" s="36">
        <v>0</v>
      </c>
      <c r="F24" s="44" t="str">
        <f t="shared" si="1"/>
        <v>N/A</v>
      </c>
      <c r="G24" s="36">
        <v>0</v>
      </c>
      <c r="H24" s="44" t="str">
        <f t="shared" si="2"/>
        <v>N/A</v>
      </c>
      <c r="I24" s="12" t="s">
        <v>1748</v>
      </c>
      <c r="J24" s="12" t="s">
        <v>1748</v>
      </c>
      <c r="K24" s="45" t="s">
        <v>739</v>
      </c>
      <c r="L24" s="9" t="str">
        <f t="shared" si="3"/>
        <v>N/A</v>
      </c>
    </row>
    <row r="25" spans="1:12" x14ac:dyDescent="0.2">
      <c r="A25" s="3" t="s">
        <v>993</v>
      </c>
      <c r="B25" s="35" t="s">
        <v>213</v>
      </c>
      <c r="C25" s="36">
        <v>1343</v>
      </c>
      <c r="D25" s="44" t="str">
        <f t="shared" si="0"/>
        <v>N/A</v>
      </c>
      <c r="E25" s="36">
        <v>1180</v>
      </c>
      <c r="F25" s="44" t="str">
        <f t="shared" si="1"/>
        <v>N/A</v>
      </c>
      <c r="G25" s="36">
        <v>1262</v>
      </c>
      <c r="H25" s="44" t="str">
        <f t="shared" si="2"/>
        <v>N/A</v>
      </c>
      <c r="I25" s="12">
        <v>-12.1</v>
      </c>
      <c r="J25" s="12">
        <v>6.9489999999999998</v>
      </c>
      <c r="K25" s="45" t="s">
        <v>739</v>
      </c>
      <c r="L25" s="9" t="str">
        <f t="shared" si="3"/>
        <v>Yes</v>
      </c>
    </row>
    <row r="26" spans="1:12" x14ac:dyDescent="0.2">
      <c r="A26" s="3" t="s">
        <v>994</v>
      </c>
      <c r="B26" s="35" t="s">
        <v>213</v>
      </c>
      <c r="C26" s="36">
        <v>15945</v>
      </c>
      <c r="D26" s="44" t="str">
        <f t="shared" si="0"/>
        <v>N/A</v>
      </c>
      <c r="E26" s="36">
        <v>15924</v>
      </c>
      <c r="F26" s="44" t="str">
        <f t="shared" si="1"/>
        <v>N/A</v>
      </c>
      <c r="G26" s="36">
        <v>16479</v>
      </c>
      <c r="H26" s="44" t="str">
        <f t="shared" si="2"/>
        <v>N/A</v>
      </c>
      <c r="I26" s="12">
        <v>-0.13200000000000001</v>
      </c>
      <c r="J26" s="12">
        <v>3.4849999999999999</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1748</v>
      </c>
      <c r="J27" s="12" t="s">
        <v>1748</v>
      </c>
      <c r="K27" s="45" t="s">
        <v>739</v>
      </c>
      <c r="L27" s="9" t="str">
        <f t="shared" si="3"/>
        <v>N/A</v>
      </c>
    </row>
    <row r="28" spans="1:12" x14ac:dyDescent="0.2">
      <c r="A28" s="3" t="s">
        <v>103</v>
      </c>
      <c r="B28" s="35" t="s">
        <v>213</v>
      </c>
      <c r="C28" s="36">
        <v>15710</v>
      </c>
      <c r="D28" s="44" t="str">
        <f t="shared" si="0"/>
        <v>N/A</v>
      </c>
      <c r="E28" s="36">
        <v>15382</v>
      </c>
      <c r="F28" s="44" t="str">
        <f t="shared" si="1"/>
        <v>N/A</v>
      </c>
      <c r="G28" s="36">
        <v>15660</v>
      </c>
      <c r="H28" s="44" t="str">
        <f t="shared" si="2"/>
        <v>N/A</v>
      </c>
      <c r="I28" s="12">
        <v>-2.09</v>
      </c>
      <c r="J28" s="12">
        <v>1.8069999999999999</v>
      </c>
      <c r="K28" s="45" t="s">
        <v>739</v>
      </c>
      <c r="L28" s="9" t="str">
        <f t="shared" si="3"/>
        <v>Yes</v>
      </c>
    </row>
    <row r="29" spans="1:12" x14ac:dyDescent="0.2">
      <c r="A29" s="3" t="s">
        <v>996</v>
      </c>
      <c r="B29" s="35" t="s">
        <v>213</v>
      </c>
      <c r="C29" s="36">
        <v>6248</v>
      </c>
      <c r="D29" s="44" t="str">
        <f t="shared" si="0"/>
        <v>N/A</v>
      </c>
      <c r="E29" s="36">
        <v>6171</v>
      </c>
      <c r="F29" s="44" t="str">
        <f t="shared" si="1"/>
        <v>N/A</v>
      </c>
      <c r="G29" s="36">
        <v>6095</v>
      </c>
      <c r="H29" s="44" t="str">
        <f t="shared" si="2"/>
        <v>N/A</v>
      </c>
      <c r="I29" s="12">
        <v>-1.23</v>
      </c>
      <c r="J29" s="12">
        <v>-1.23</v>
      </c>
      <c r="K29" s="45" t="s">
        <v>739</v>
      </c>
      <c r="L29" s="9" t="str">
        <f t="shared" si="3"/>
        <v>Yes</v>
      </c>
    </row>
    <row r="30" spans="1:12" x14ac:dyDescent="0.2">
      <c r="A30" s="3" t="s">
        <v>997</v>
      </c>
      <c r="B30" s="35" t="s">
        <v>213</v>
      </c>
      <c r="C30" s="36">
        <v>0</v>
      </c>
      <c r="D30" s="44" t="str">
        <f t="shared" si="0"/>
        <v>N/A</v>
      </c>
      <c r="E30" s="36">
        <v>0</v>
      </c>
      <c r="F30" s="44" t="str">
        <f t="shared" si="1"/>
        <v>N/A</v>
      </c>
      <c r="G30" s="36">
        <v>0</v>
      </c>
      <c r="H30" s="44" t="str">
        <f t="shared" si="2"/>
        <v>N/A</v>
      </c>
      <c r="I30" s="12" t="s">
        <v>1748</v>
      </c>
      <c r="J30" s="12" t="s">
        <v>1748</v>
      </c>
      <c r="K30" s="45" t="s">
        <v>739</v>
      </c>
      <c r="L30" s="9" t="str">
        <f t="shared" si="3"/>
        <v>N/A</v>
      </c>
    </row>
    <row r="31" spans="1:12" x14ac:dyDescent="0.2">
      <c r="A31" s="3" t="s">
        <v>998</v>
      </c>
      <c r="B31" s="35" t="s">
        <v>213</v>
      </c>
      <c r="C31" s="36">
        <v>1287</v>
      </c>
      <c r="D31" s="44" t="str">
        <f t="shared" si="0"/>
        <v>N/A</v>
      </c>
      <c r="E31" s="36">
        <v>691</v>
      </c>
      <c r="F31" s="44" t="str">
        <f t="shared" si="1"/>
        <v>N/A</v>
      </c>
      <c r="G31" s="36">
        <v>722</v>
      </c>
      <c r="H31" s="44" t="str">
        <f t="shared" si="2"/>
        <v>N/A</v>
      </c>
      <c r="I31" s="12">
        <v>-46.3</v>
      </c>
      <c r="J31" s="12">
        <v>4.4859999999999998</v>
      </c>
      <c r="K31" s="45" t="s">
        <v>739</v>
      </c>
      <c r="L31" s="9" t="str">
        <f t="shared" si="3"/>
        <v>Yes</v>
      </c>
    </row>
    <row r="32" spans="1:12" x14ac:dyDescent="0.2">
      <c r="A32" s="3" t="s">
        <v>999</v>
      </c>
      <c r="B32" s="35" t="s">
        <v>213</v>
      </c>
      <c r="C32" s="36">
        <v>8175</v>
      </c>
      <c r="D32" s="44" t="str">
        <f t="shared" si="0"/>
        <v>N/A</v>
      </c>
      <c r="E32" s="36">
        <v>8520</v>
      </c>
      <c r="F32" s="44" t="str">
        <f t="shared" si="1"/>
        <v>N/A</v>
      </c>
      <c r="G32" s="36">
        <v>8843</v>
      </c>
      <c r="H32" s="44" t="str">
        <f t="shared" si="2"/>
        <v>N/A</v>
      </c>
      <c r="I32" s="12">
        <v>4.22</v>
      </c>
      <c r="J32" s="12">
        <v>3.7909999999999999</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1748</v>
      </c>
      <c r="J33" s="12" t="s">
        <v>1748</v>
      </c>
      <c r="K33" s="45" t="s">
        <v>739</v>
      </c>
      <c r="L33" s="9" t="str">
        <f t="shared" si="3"/>
        <v>N/A</v>
      </c>
    </row>
    <row r="34" spans="1:12" x14ac:dyDescent="0.2">
      <c r="A34" s="46" t="s">
        <v>84</v>
      </c>
      <c r="B34" s="35" t="s">
        <v>213</v>
      </c>
      <c r="C34" s="47">
        <v>132437739</v>
      </c>
      <c r="D34" s="44" t="str">
        <f t="shared" si="0"/>
        <v>N/A</v>
      </c>
      <c r="E34" s="47">
        <v>155728120</v>
      </c>
      <c r="F34" s="44" t="str">
        <f t="shared" si="1"/>
        <v>N/A</v>
      </c>
      <c r="G34" s="47">
        <v>166232497</v>
      </c>
      <c r="H34" s="44" t="str">
        <f t="shared" si="2"/>
        <v>N/A</v>
      </c>
      <c r="I34" s="12">
        <v>17.59</v>
      </c>
      <c r="J34" s="12">
        <v>6.7450000000000001</v>
      </c>
      <c r="K34" s="45" t="s">
        <v>739</v>
      </c>
      <c r="L34" s="9" t="str">
        <f t="shared" si="3"/>
        <v>Yes</v>
      </c>
    </row>
    <row r="35" spans="1:12" x14ac:dyDescent="0.2">
      <c r="A35" s="46" t="s">
        <v>1424</v>
      </c>
      <c r="B35" s="35" t="s">
        <v>213</v>
      </c>
      <c r="C35" s="47">
        <v>3384.1251821000001</v>
      </c>
      <c r="D35" s="44" t="str">
        <f t="shared" si="0"/>
        <v>N/A</v>
      </c>
      <c r="E35" s="47">
        <v>4101.8864744000002</v>
      </c>
      <c r="F35" s="44" t="str">
        <f t="shared" si="1"/>
        <v>N/A</v>
      </c>
      <c r="G35" s="47">
        <v>4291.8645305999999</v>
      </c>
      <c r="H35" s="44" t="str">
        <f t="shared" si="2"/>
        <v>N/A</v>
      </c>
      <c r="I35" s="12">
        <v>21.21</v>
      </c>
      <c r="J35" s="12">
        <v>4.6310000000000002</v>
      </c>
      <c r="K35" s="45" t="s">
        <v>739</v>
      </c>
      <c r="L35" s="9" t="str">
        <f t="shared" si="3"/>
        <v>Yes</v>
      </c>
    </row>
    <row r="36" spans="1:12" x14ac:dyDescent="0.2">
      <c r="A36" s="46" t="s">
        <v>1425</v>
      </c>
      <c r="B36" s="35" t="s">
        <v>213</v>
      </c>
      <c r="C36" s="47">
        <v>21156.188339</v>
      </c>
      <c r="D36" s="44" t="str">
        <f t="shared" si="0"/>
        <v>N/A</v>
      </c>
      <c r="E36" s="47">
        <v>24102.789042</v>
      </c>
      <c r="F36" s="44" t="str">
        <f t="shared" si="1"/>
        <v>N/A</v>
      </c>
      <c r="G36" s="47">
        <v>25247.949119000001</v>
      </c>
      <c r="H36" s="44" t="str">
        <f t="shared" si="2"/>
        <v>N/A</v>
      </c>
      <c r="I36" s="12">
        <v>13.93</v>
      </c>
      <c r="J36" s="12">
        <v>4.7510000000000003</v>
      </c>
      <c r="K36" s="45" t="s">
        <v>739</v>
      </c>
      <c r="L36" s="9" t="str">
        <f t="shared" si="3"/>
        <v>Yes</v>
      </c>
    </row>
    <row r="37" spans="1:12" x14ac:dyDescent="0.2">
      <c r="A37" s="4" t="s">
        <v>107</v>
      </c>
      <c r="B37" s="35" t="s">
        <v>213</v>
      </c>
      <c r="C37" s="47">
        <v>1022369892</v>
      </c>
      <c r="D37" s="44" t="str">
        <f t="shared" si="0"/>
        <v>N/A</v>
      </c>
      <c r="E37" s="47">
        <v>976178448</v>
      </c>
      <c r="F37" s="44" t="str">
        <f t="shared" si="1"/>
        <v>N/A</v>
      </c>
      <c r="G37" s="47">
        <v>903923834</v>
      </c>
      <c r="H37" s="44" t="str">
        <f t="shared" si="2"/>
        <v>N/A</v>
      </c>
      <c r="I37" s="12">
        <v>-4.5199999999999996</v>
      </c>
      <c r="J37" s="12">
        <v>-7.4</v>
      </c>
      <c r="K37" s="45" t="s">
        <v>739</v>
      </c>
      <c r="L37" s="9" t="str">
        <f t="shared" si="3"/>
        <v>Yes</v>
      </c>
    </row>
    <row r="38" spans="1:12" x14ac:dyDescent="0.2">
      <c r="A38" s="46" t="s">
        <v>158</v>
      </c>
      <c r="B38" s="48" t="s">
        <v>217</v>
      </c>
      <c r="C38" s="1">
        <v>29652</v>
      </c>
      <c r="D38" s="44" t="str">
        <f>IF($B38="N/A","N/A",IF(C38&gt;0,"No",IF(C38&lt;0,"No","Yes")))</f>
        <v>No</v>
      </c>
      <c r="E38" s="1">
        <v>27945</v>
      </c>
      <c r="F38" s="44" t="str">
        <f>IF($B38="N/A","N/A",IF(E38&gt;0,"No",IF(E38&lt;0,"No","Yes")))</f>
        <v>No</v>
      </c>
      <c r="G38" s="1">
        <v>28436</v>
      </c>
      <c r="H38" s="44" t="str">
        <f>IF($B38="N/A","N/A",IF(G38&gt;0,"No",IF(G38&lt;0,"No","Yes")))</f>
        <v>No</v>
      </c>
      <c r="I38" s="12">
        <v>-5.76</v>
      </c>
      <c r="J38" s="12">
        <v>1.7569999999999999</v>
      </c>
      <c r="K38" s="45" t="s">
        <v>739</v>
      </c>
      <c r="L38" s="9" t="str">
        <f t="shared" si="3"/>
        <v>Yes</v>
      </c>
    </row>
    <row r="39" spans="1:12" x14ac:dyDescent="0.2">
      <c r="A39" s="46" t="s">
        <v>156</v>
      </c>
      <c r="B39" s="35" t="s">
        <v>213</v>
      </c>
      <c r="C39" s="47">
        <v>1008844641</v>
      </c>
      <c r="D39" s="44" t="str">
        <f t="shared" ref="D39:D40" si="4">IF($B39="N/A","N/A",IF(C39&gt;10,"No",IF(C39&lt;-10,"No","Yes")))</f>
        <v>N/A</v>
      </c>
      <c r="E39" s="47">
        <v>965609207</v>
      </c>
      <c r="F39" s="44" t="str">
        <f t="shared" ref="F39:F40" si="5">IF($B39="N/A","N/A",IF(E39&gt;10,"No",IF(E39&lt;-10,"No","Yes")))</f>
        <v>N/A</v>
      </c>
      <c r="G39" s="47">
        <v>893002395</v>
      </c>
      <c r="H39" s="44" t="str">
        <f t="shared" ref="H39:H40" si="6">IF($B39="N/A","N/A",IF(G39&gt;10,"No",IF(G39&lt;-10,"No","Yes")))</f>
        <v>N/A</v>
      </c>
      <c r="I39" s="12">
        <v>-4.29</v>
      </c>
      <c r="J39" s="12">
        <v>-7.52</v>
      </c>
      <c r="K39" s="45" t="s">
        <v>739</v>
      </c>
      <c r="L39" s="9" t="str">
        <f t="shared" si="3"/>
        <v>Yes</v>
      </c>
    </row>
    <row r="40" spans="1:12" x14ac:dyDescent="0.2">
      <c r="A40" s="46" t="s">
        <v>1304</v>
      </c>
      <c r="B40" s="35" t="s">
        <v>213</v>
      </c>
      <c r="C40" s="47">
        <v>34022.819405000002</v>
      </c>
      <c r="D40" s="44" t="str">
        <f t="shared" si="4"/>
        <v>N/A</v>
      </c>
      <c r="E40" s="47">
        <v>34553.916872000002</v>
      </c>
      <c r="F40" s="44" t="str">
        <f t="shared" si="5"/>
        <v>N/A</v>
      </c>
      <c r="G40" s="47">
        <v>31403.938493000001</v>
      </c>
      <c r="H40" s="44" t="str">
        <f t="shared" si="6"/>
        <v>N/A</v>
      </c>
      <c r="I40" s="12">
        <v>1.5609999999999999</v>
      </c>
      <c r="J40" s="12">
        <v>-9.1199999999999992</v>
      </c>
      <c r="K40" s="45" t="s">
        <v>739</v>
      </c>
      <c r="L40" s="9" t="str">
        <f>IF(J40="Div by 0", "N/A", IF(OR(J40="N/A",K40="N/A"),"N/A", IF(J40&gt;VALUE(MID(K40,1,2)), "No", IF(J40&lt;-1*VALUE(MID(K40,1,2)), "No", "Yes"))))</f>
        <v>Yes</v>
      </c>
    </row>
    <row r="41" spans="1:12" x14ac:dyDescent="0.2">
      <c r="A41" s="3" t="s">
        <v>1426</v>
      </c>
      <c r="B41" s="35" t="s">
        <v>213</v>
      </c>
      <c r="C41" s="47">
        <v>1550.7014601999999</v>
      </c>
      <c r="D41" s="44" t="str">
        <f t="shared" ref="D41:D52" si="7">IF($B41="N/A","N/A",IF(C41&gt;10,"No",IF(C41&lt;-10,"No","Yes")))</f>
        <v>N/A</v>
      </c>
      <c r="E41" s="47">
        <v>1819.9574478</v>
      </c>
      <c r="F41" s="44" t="str">
        <f t="shared" ref="F41:F52" si="8">IF($B41="N/A","N/A",IF(E41&gt;10,"No",IF(E41&lt;-10,"No","Yes")))</f>
        <v>N/A</v>
      </c>
      <c r="G41" s="47">
        <v>1768.0717858</v>
      </c>
      <c r="H41" s="44" t="str">
        <f t="shared" ref="H41:H52" si="9">IF($B41="N/A","N/A",IF(G41&gt;10,"No",IF(G41&lt;-10,"No","Yes")))</f>
        <v>N/A</v>
      </c>
      <c r="I41" s="12">
        <v>17.36</v>
      </c>
      <c r="J41" s="12">
        <v>-2.85</v>
      </c>
      <c r="K41" s="45" t="s">
        <v>739</v>
      </c>
      <c r="L41" s="9" t="str">
        <f t="shared" ref="L41:L52" si="10">IF(J41="Div by 0", "N/A", IF(K41="N/A","N/A", IF(J41&gt;VALUE(MID(K41,1,2)), "No", IF(J41&lt;-1*VALUE(MID(K41,1,2)), "No", "Yes"))))</f>
        <v>Yes</v>
      </c>
    </row>
    <row r="42" spans="1:12" x14ac:dyDescent="0.2">
      <c r="A42" s="3" t="s">
        <v>1427</v>
      </c>
      <c r="B42" s="35" t="s">
        <v>213</v>
      </c>
      <c r="C42" s="47">
        <v>3178.3298157999998</v>
      </c>
      <c r="D42" s="44" t="str">
        <f t="shared" si="7"/>
        <v>N/A</v>
      </c>
      <c r="E42" s="47">
        <v>3874.3775427</v>
      </c>
      <c r="F42" s="44" t="str">
        <f t="shared" si="8"/>
        <v>N/A</v>
      </c>
      <c r="G42" s="47">
        <v>3761.6495673999998</v>
      </c>
      <c r="H42" s="44" t="str">
        <f t="shared" si="9"/>
        <v>N/A</v>
      </c>
      <c r="I42" s="12">
        <v>21.9</v>
      </c>
      <c r="J42" s="12">
        <v>-2.91</v>
      </c>
      <c r="K42" s="45" t="s">
        <v>739</v>
      </c>
      <c r="L42" s="9" t="str">
        <f t="shared" si="10"/>
        <v>Yes</v>
      </c>
    </row>
    <row r="43" spans="1:12" x14ac:dyDescent="0.2">
      <c r="A43" s="3" t="s">
        <v>1428</v>
      </c>
      <c r="B43" s="35" t="s">
        <v>213</v>
      </c>
      <c r="C43" s="47" t="s">
        <v>1748</v>
      </c>
      <c r="D43" s="44" t="str">
        <f t="shared" si="7"/>
        <v>N/A</v>
      </c>
      <c r="E43" s="47" t="s">
        <v>1748</v>
      </c>
      <c r="F43" s="44" t="str">
        <f t="shared" si="8"/>
        <v>N/A</v>
      </c>
      <c r="G43" s="47" t="s">
        <v>1748</v>
      </c>
      <c r="H43" s="44" t="str">
        <f t="shared" si="9"/>
        <v>N/A</v>
      </c>
      <c r="I43" s="12" t="s">
        <v>1748</v>
      </c>
      <c r="J43" s="12" t="s">
        <v>1748</v>
      </c>
      <c r="K43" s="45" t="s">
        <v>739</v>
      </c>
      <c r="L43" s="9" t="str">
        <f t="shared" si="10"/>
        <v>N/A</v>
      </c>
    </row>
    <row r="44" spans="1:12" x14ac:dyDescent="0.2">
      <c r="A44" s="3" t="s">
        <v>1429</v>
      </c>
      <c r="B44" s="35" t="s">
        <v>213</v>
      </c>
      <c r="C44" s="47">
        <v>293.79970215999998</v>
      </c>
      <c r="D44" s="44" t="str">
        <f t="shared" si="7"/>
        <v>N/A</v>
      </c>
      <c r="E44" s="47">
        <v>510.39322034000003</v>
      </c>
      <c r="F44" s="44" t="str">
        <f t="shared" si="8"/>
        <v>N/A</v>
      </c>
      <c r="G44" s="47">
        <v>345.18225039999999</v>
      </c>
      <c r="H44" s="44" t="str">
        <f t="shared" si="9"/>
        <v>N/A</v>
      </c>
      <c r="I44" s="12">
        <v>73.72</v>
      </c>
      <c r="J44" s="12">
        <v>-32.4</v>
      </c>
      <c r="K44" s="45" t="s">
        <v>739</v>
      </c>
      <c r="L44" s="9" t="str">
        <f t="shared" si="10"/>
        <v>No</v>
      </c>
    </row>
    <row r="45" spans="1:12" x14ac:dyDescent="0.2">
      <c r="A45" s="3" t="s">
        <v>1430</v>
      </c>
      <c r="B45" s="35" t="s">
        <v>213</v>
      </c>
      <c r="C45" s="47">
        <v>1163.2252117</v>
      </c>
      <c r="D45" s="44" t="str">
        <f t="shared" si="7"/>
        <v>N/A</v>
      </c>
      <c r="E45" s="47">
        <v>1282.765574</v>
      </c>
      <c r="F45" s="44" t="str">
        <f t="shared" si="8"/>
        <v>N/A</v>
      </c>
      <c r="G45" s="47">
        <v>1289.8182535000001</v>
      </c>
      <c r="H45" s="44" t="str">
        <f t="shared" si="9"/>
        <v>N/A</v>
      </c>
      <c r="I45" s="12">
        <v>10.28</v>
      </c>
      <c r="J45" s="12">
        <v>0.54979999999999996</v>
      </c>
      <c r="K45" s="45" t="s">
        <v>739</v>
      </c>
      <c r="L45" s="9" t="str">
        <f t="shared" si="10"/>
        <v>Yes</v>
      </c>
    </row>
    <row r="46" spans="1:12" x14ac:dyDescent="0.2">
      <c r="A46" s="3" t="s">
        <v>1431</v>
      </c>
      <c r="B46" s="35" t="s">
        <v>213</v>
      </c>
      <c r="C46" s="47" t="s">
        <v>1748</v>
      </c>
      <c r="D46" s="44" t="str">
        <f t="shared" si="7"/>
        <v>N/A</v>
      </c>
      <c r="E46" s="47" t="s">
        <v>1748</v>
      </c>
      <c r="F46" s="44" t="str">
        <f t="shared" si="8"/>
        <v>N/A</v>
      </c>
      <c r="G46" s="47" t="s">
        <v>1748</v>
      </c>
      <c r="H46" s="44" t="str">
        <f t="shared" si="9"/>
        <v>N/A</v>
      </c>
      <c r="I46" s="12" t="s">
        <v>1748</v>
      </c>
      <c r="J46" s="12" t="s">
        <v>1748</v>
      </c>
      <c r="K46" s="45" t="s">
        <v>739</v>
      </c>
      <c r="L46" s="9" t="str">
        <f t="shared" si="10"/>
        <v>N/A</v>
      </c>
    </row>
    <row r="47" spans="1:12" x14ac:dyDescent="0.2">
      <c r="A47" s="3" t="s">
        <v>1432</v>
      </c>
      <c r="B47" s="35" t="s">
        <v>213</v>
      </c>
      <c r="C47" s="47">
        <v>6002.6942074999997</v>
      </c>
      <c r="D47" s="44" t="str">
        <f t="shared" si="7"/>
        <v>N/A</v>
      </c>
      <c r="E47" s="47">
        <v>7282.1432844000001</v>
      </c>
      <c r="F47" s="44" t="str">
        <f t="shared" si="8"/>
        <v>N/A</v>
      </c>
      <c r="G47" s="47">
        <v>7714.3236908999997</v>
      </c>
      <c r="H47" s="44" t="str">
        <f t="shared" si="9"/>
        <v>N/A</v>
      </c>
      <c r="I47" s="12">
        <v>21.31</v>
      </c>
      <c r="J47" s="12">
        <v>5.9349999999999996</v>
      </c>
      <c r="K47" s="45" t="s">
        <v>739</v>
      </c>
      <c r="L47" s="9" t="str">
        <f t="shared" si="10"/>
        <v>Yes</v>
      </c>
    </row>
    <row r="48" spans="1:12" x14ac:dyDescent="0.2">
      <c r="A48" s="3" t="s">
        <v>1433</v>
      </c>
      <c r="B48" s="48" t="s">
        <v>213</v>
      </c>
      <c r="C48" s="14">
        <v>11877.565621</v>
      </c>
      <c r="D48" s="11" t="str">
        <f t="shared" si="7"/>
        <v>N/A</v>
      </c>
      <c r="E48" s="14">
        <v>14554.599741</v>
      </c>
      <c r="F48" s="11" t="str">
        <f t="shared" si="8"/>
        <v>N/A</v>
      </c>
      <c r="G48" s="14">
        <v>15119.905823999999</v>
      </c>
      <c r="H48" s="11" t="str">
        <f t="shared" si="9"/>
        <v>N/A</v>
      </c>
      <c r="I48" s="57">
        <v>22.54</v>
      </c>
      <c r="J48" s="57">
        <v>3.8839999999999999</v>
      </c>
      <c r="K48" s="48" t="s">
        <v>739</v>
      </c>
      <c r="L48" s="9" t="str">
        <f t="shared" si="10"/>
        <v>Yes</v>
      </c>
    </row>
    <row r="49" spans="1:12" ht="25.5" x14ac:dyDescent="0.2">
      <c r="A49" s="3" t="s">
        <v>1434</v>
      </c>
      <c r="B49" s="48" t="s">
        <v>213</v>
      </c>
      <c r="C49" s="14" t="s">
        <v>1748</v>
      </c>
      <c r="D49" s="11" t="str">
        <f t="shared" si="7"/>
        <v>N/A</v>
      </c>
      <c r="E49" s="14" t="s">
        <v>1748</v>
      </c>
      <c r="F49" s="11" t="str">
        <f t="shared" si="8"/>
        <v>N/A</v>
      </c>
      <c r="G49" s="14" t="s">
        <v>1748</v>
      </c>
      <c r="H49" s="11" t="str">
        <f t="shared" si="9"/>
        <v>N/A</v>
      </c>
      <c r="I49" s="57" t="s">
        <v>1748</v>
      </c>
      <c r="J49" s="57" t="s">
        <v>1748</v>
      </c>
      <c r="K49" s="48" t="s">
        <v>739</v>
      </c>
      <c r="L49" s="9" t="str">
        <f t="shared" si="10"/>
        <v>N/A</v>
      </c>
    </row>
    <row r="50" spans="1:12" x14ac:dyDescent="0.2">
      <c r="A50" s="3" t="s">
        <v>1435</v>
      </c>
      <c r="B50" s="48" t="s">
        <v>213</v>
      </c>
      <c r="C50" s="14">
        <v>1733.8834499</v>
      </c>
      <c r="D50" s="11" t="str">
        <f t="shared" si="7"/>
        <v>N/A</v>
      </c>
      <c r="E50" s="14">
        <v>2661.8191026999998</v>
      </c>
      <c r="F50" s="11" t="str">
        <f t="shared" si="8"/>
        <v>N/A</v>
      </c>
      <c r="G50" s="14">
        <v>3234.7326870000002</v>
      </c>
      <c r="H50" s="11" t="str">
        <f t="shared" si="9"/>
        <v>N/A</v>
      </c>
      <c r="I50" s="57">
        <v>53.52</v>
      </c>
      <c r="J50" s="57">
        <v>21.52</v>
      </c>
      <c r="K50" s="48" t="s">
        <v>739</v>
      </c>
      <c r="L50" s="9" t="str">
        <f t="shared" si="10"/>
        <v>Yes</v>
      </c>
    </row>
    <row r="51" spans="1:12" x14ac:dyDescent="0.2">
      <c r="A51" s="3" t="s">
        <v>1436</v>
      </c>
      <c r="B51" s="48" t="s">
        <v>213</v>
      </c>
      <c r="C51" s="14">
        <v>2184.6835474</v>
      </c>
      <c r="D51" s="11" t="str">
        <f t="shared" si="7"/>
        <v>N/A</v>
      </c>
      <c r="E51" s="14">
        <v>2389.457277</v>
      </c>
      <c r="F51" s="11" t="str">
        <f t="shared" si="8"/>
        <v>N/A</v>
      </c>
      <c r="G51" s="14">
        <v>2975.8007464000002</v>
      </c>
      <c r="H51" s="11" t="str">
        <f t="shared" si="9"/>
        <v>N/A</v>
      </c>
      <c r="I51" s="57">
        <v>9.3729999999999993</v>
      </c>
      <c r="J51" s="57">
        <v>24.54</v>
      </c>
      <c r="K51" s="48" t="s">
        <v>739</v>
      </c>
      <c r="L51" s="9" t="str">
        <f t="shared" si="10"/>
        <v>Yes</v>
      </c>
    </row>
    <row r="52" spans="1:12" x14ac:dyDescent="0.2">
      <c r="A52" s="3" t="s">
        <v>1437</v>
      </c>
      <c r="B52" s="48" t="s">
        <v>213</v>
      </c>
      <c r="C52" s="14" t="s">
        <v>1748</v>
      </c>
      <c r="D52" s="11" t="str">
        <f t="shared" si="7"/>
        <v>N/A</v>
      </c>
      <c r="E52" s="14" t="s">
        <v>1748</v>
      </c>
      <c r="F52" s="11" t="str">
        <f t="shared" si="8"/>
        <v>N/A</v>
      </c>
      <c r="G52" s="14" t="s">
        <v>1748</v>
      </c>
      <c r="H52" s="11" t="str">
        <f t="shared" si="9"/>
        <v>N/A</v>
      </c>
      <c r="I52" s="57" t="s">
        <v>1748</v>
      </c>
      <c r="J52" s="57" t="s">
        <v>1748</v>
      </c>
      <c r="K52" s="48" t="s">
        <v>739</v>
      </c>
      <c r="L52" s="9" t="str">
        <f t="shared" si="10"/>
        <v>N/A</v>
      </c>
    </row>
    <row r="53" spans="1:12" x14ac:dyDescent="0.2">
      <c r="A53" s="46" t="s">
        <v>1611</v>
      </c>
      <c r="B53" s="35" t="s">
        <v>213</v>
      </c>
      <c r="C53" s="47">
        <v>4649418</v>
      </c>
      <c r="D53" s="44" t="str">
        <f t="shared" ref="D53:D122" si="11">IF($B53="N/A","N/A",IF(C53&gt;10,"No",IF(C53&lt;-10,"No","Yes")))</f>
        <v>N/A</v>
      </c>
      <c r="E53" s="47">
        <v>4673893</v>
      </c>
      <c r="F53" s="44" t="str">
        <f t="shared" ref="F53:F122" si="12">IF($B53="N/A","N/A",IF(E53&gt;10,"No",IF(E53&lt;-10,"No","Yes")))</f>
        <v>N/A</v>
      </c>
      <c r="G53" s="47">
        <v>3520553</v>
      </c>
      <c r="H53" s="44" t="str">
        <f t="shared" ref="H53:H122" si="13">IF($B53="N/A","N/A",IF(G53&gt;10,"No",IF(G53&lt;-10,"No","Yes")))</f>
        <v>N/A</v>
      </c>
      <c r="I53" s="12">
        <v>0.52639999999999998</v>
      </c>
      <c r="J53" s="12">
        <v>-24.7</v>
      </c>
      <c r="K53" s="45" t="s">
        <v>739</v>
      </c>
      <c r="L53" s="9" t="str">
        <f t="shared" ref="L53:L113" si="14">IF(J53="Div by 0", "N/A", IF(K53="N/A","N/A", IF(J53&gt;VALUE(MID(K53,1,2)), "No", IF(J53&lt;-1*VALUE(MID(K53,1,2)), "No", "Yes"))))</f>
        <v>Yes</v>
      </c>
    </row>
    <row r="54" spans="1:12" x14ac:dyDescent="0.2">
      <c r="A54" s="46" t="s">
        <v>598</v>
      </c>
      <c r="B54" s="35" t="s">
        <v>213</v>
      </c>
      <c r="C54" s="36">
        <v>1198</v>
      </c>
      <c r="D54" s="44" t="str">
        <f t="shared" si="11"/>
        <v>N/A</v>
      </c>
      <c r="E54" s="36">
        <v>1176</v>
      </c>
      <c r="F54" s="44" t="str">
        <f t="shared" si="12"/>
        <v>N/A</v>
      </c>
      <c r="G54" s="36">
        <v>1181</v>
      </c>
      <c r="H54" s="44" t="str">
        <f t="shared" si="13"/>
        <v>N/A</v>
      </c>
      <c r="I54" s="12">
        <v>-1.84</v>
      </c>
      <c r="J54" s="12">
        <v>0.42520000000000002</v>
      </c>
      <c r="K54" s="45" t="s">
        <v>739</v>
      </c>
      <c r="L54" s="9" t="str">
        <f t="shared" si="14"/>
        <v>Yes</v>
      </c>
    </row>
    <row r="55" spans="1:12" x14ac:dyDescent="0.2">
      <c r="A55" s="46" t="s">
        <v>1438</v>
      </c>
      <c r="B55" s="35" t="s">
        <v>213</v>
      </c>
      <c r="C55" s="47">
        <v>3880.9833054999999</v>
      </c>
      <c r="D55" s="44" t="str">
        <f t="shared" si="11"/>
        <v>N/A</v>
      </c>
      <c r="E55" s="47">
        <v>3974.3988095</v>
      </c>
      <c r="F55" s="44" t="str">
        <f t="shared" si="12"/>
        <v>N/A</v>
      </c>
      <c r="G55" s="47">
        <v>2980.9932260999999</v>
      </c>
      <c r="H55" s="44" t="str">
        <f t="shared" si="13"/>
        <v>N/A</v>
      </c>
      <c r="I55" s="12">
        <v>2.407</v>
      </c>
      <c r="J55" s="12">
        <v>-25</v>
      </c>
      <c r="K55" s="45" t="s">
        <v>739</v>
      </c>
      <c r="L55" s="9" t="str">
        <f t="shared" si="14"/>
        <v>Yes</v>
      </c>
    </row>
    <row r="56" spans="1:12" x14ac:dyDescent="0.2">
      <c r="A56" s="46" t="s">
        <v>1439</v>
      </c>
      <c r="B56" s="35" t="s">
        <v>213</v>
      </c>
      <c r="C56" s="36">
        <v>1.6636060100000001</v>
      </c>
      <c r="D56" s="44" t="str">
        <f t="shared" si="11"/>
        <v>N/A</v>
      </c>
      <c r="E56" s="36">
        <v>1.6632653061</v>
      </c>
      <c r="F56" s="44" t="str">
        <f t="shared" si="12"/>
        <v>N/A</v>
      </c>
      <c r="G56" s="36">
        <v>1.3132938188000001</v>
      </c>
      <c r="H56" s="44" t="str">
        <f t="shared" si="13"/>
        <v>N/A</v>
      </c>
      <c r="I56" s="12">
        <v>-0.02</v>
      </c>
      <c r="J56" s="12">
        <v>-21</v>
      </c>
      <c r="K56" s="45" t="s">
        <v>739</v>
      </c>
      <c r="L56" s="9" t="str">
        <f t="shared" si="14"/>
        <v>Yes</v>
      </c>
    </row>
    <row r="57" spans="1:12" ht="25.5" x14ac:dyDescent="0.2">
      <c r="A57" s="46" t="s">
        <v>599</v>
      </c>
      <c r="B57" s="35" t="s">
        <v>213</v>
      </c>
      <c r="C57" s="47">
        <v>0</v>
      </c>
      <c r="D57" s="44" t="str">
        <f t="shared" si="11"/>
        <v>N/A</v>
      </c>
      <c r="E57" s="47">
        <v>0</v>
      </c>
      <c r="F57" s="44" t="str">
        <f t="shared" si="12"/>
        <v>N/A</v>
      </c>
      <c r="G57" s="47">
        <v>0</v>
      </c>
      <c r="H57" s="44" t="str">
        <f t="shared" si="13"/>
        <v>N/A</v>
      </c>
      <c r="I57" s="12" t="s">
        <v>1748</v>
      </c>
      <c r="J57" s="12" t="s">
        <v>1748</v>
      </c>
      <c r="K57" s="45" t="s">
        <v>739</v>
      </c>
      <c r="L57" s="9" t="str">
        <f t="shared" si="14"/>
        <v>N/A</v>
      </c>
    </row>
    <row r="58" spans="1:12" x14ac:dyDescent="0.2">
      <c r="A58" s="46" t="s">
        <v>600</v>
      </c>
      <c r="B58" s="35" t="s">
        <v>213</v>
      </c>
      <c r="C58" s="36">
        <v>0</v>
      </c>
      <c r="D58" s="44" t="str">
        <f t="shared" si="11"/>
        <v>N/A</v>
      </c>
      <c r="E58" s="36">
        <v>0</v>
      </c>
      <c r="F58" s="44" t="str">
        <f t="shared" si="12"/>
        <v>N/A</v>
      </c>
      <c r="G58" s="36">
        <v>0</v>
      </c>
      <c r="H58" s="44" t="str">
        <f t="shared" si="13"/>
        <v>N/A</v>
      </c>
      <c r="I58" s="12" t="s">
        <v>1748</v>
      </c>
      <c r="J58" s="12" t="s">
        <v>1748</v>
      </c>
      <c r="K58" s="45" t="s">
        <v>739</v>
      </c>
      <c r="L58" s="9" t="str">
        <f t="shared" si="14"/>
        <v>N/A</v>
      </c>
    </row>
    <row r="59" spans="1:12" x14ac:dyDescent="0.2">
      <c r="A59" s="46" t="s">
        <v>1440</v>
      </c>
      <c r="B59" s="35" t="s">
        <v>213</v>
      </c>
      <c r="C59" s="47" t="s">
        <v>1748</v>
      </c>
      <c r="D59" s="44" t="str">
        <f t="shared" si="11"/>
        <v>N/A</v>
      </c>
      <c r="E59" s="47" t="s">
        <v>1748</v>
      </c>
      <c r="F59" s="44" t="str">
        <f t="shared" si="12"/>
        <v>N/A</v>
      </c>
      <c r="G59" s="47" t="s">
        <v>1748</v>
      </c>
      <c r="H59" s="44" t="str">
        <f t="shared" si="13"/>
        <v>N/A</v>
      </c>
      <c r="I59" s="12" t="s">
        <v>1748</v>
      </c>
      <c r="J59" s="12" t="s">
        <v>1748</v>
      </c>
      <c r="K59" s="45" t="s">
        <v>739</v>
      </c>
      <c r="L59" s="9" t="str">
        <f t="shared" si="14"/>
        <v>N/A</v>
      </c>
    </row>
    <row r="60" spans="1:12" ht="25.5" x14ac:dyDescent="0.2">
      <c r="A60" s="46" t="s">
        <v>601</v>
      </c>
      <c r="B60" s="35" t="s">
        <v>213</v>
      </c>
      <c r="C60" s="47">
        <v>0</v>
      </c>
      <c r="D60" s="44" t="str">
        <f t="shared" si="11"/>
        <v>N/A</v>
      </c>
      <c r="E60" s="47">
        <v>0</v>
      </c>
      <c r="F60" s="44" t="str">
        <f t="shared" si="12"/>
        <v>N/A</v>
      </c>
      <c r="G60" s="47">
        <v>0</v>
      </c>
      <c r="H60" s="44" t="str">
        <f t="shared" si="13"/>
        <v>N/A</v>
      </c>
      <c r="I60" s="12" t="s">
        <v>1748</v>
      </c>
      <c r="J60" s="12" t="s">
        <v>1748</v>
      </c>
      <c r="K60" s="45" t="s">
        <v>739</v>
      </c>
      <c r="L60" s="9" t="str">
        <f t="shared" si="14"/>
        <v>N/A</v>
      </c>
    </row>
    <row r="61" spans="1:12" x14ac:dyDescent="0.2">
      <c r="A61" s="4" t="s">
        <v>602</v>
      </c>
      <c r="B61" s="48" t="s">
        <v>213</v>
      </c>
      <c r="C61" s="1">
        <v>0</v>
      </c>
      <c r="D61" s="11" t="str">
        <f t="shared" si="11"/>
        <v>N/A</v>
      </c>
      <c r="E61" s="1">
        <v>0</v>
      </c>
      <c r="F61" s="11" t="str">
        <f t="shared" si="12"/>
        <v>N/A</v>
      </c>
      <c r="G61" s="1">
        <v>0</v>
      </c>
      <c r="H61" s="11" t="str">
        <f t="shared" si="13"/>
        <v>N/A</v>
      </c>
      <c r="I61" s="57" t="s">
        <v>1748</v>
      </c>
      <c r="J61" s="57" t="s">
        <v>1748</v>
      </c>
      <c r="K61" s="48" t="s">
        <v>739</v>
      </c>
      <c r="L61" s="9" t="str">
        <f t="shared" si="14"/>
        <v>N/A</v>
      </c>
    </row>
    <row r="62" spans="1:12" ht="25.5" x14ac:dyDescent="0.2">
      <c r="A62" s="4" t="s">
        <v>1441</v>
      </c>
      <c r="B62" s="48" t="s">
        <v>213</v>
      </c>
      <c r="C62" s="14" t="s">
        <v>1748</v>
      </c>
      <c r="D62" s="11" t="str">
        <f t="shared" si="11"/>
        <v>N/A</v>
      </c>
      <c r="E62" s="14" t="s">
        <v>1748</v>
      </c>
      <c r="F62" s="11" t="str">
        <f t="shared" si="12"/>
        <v>N/A</v>
      </c>
      <c r="G62" s="14" t="s">
        <v>1748</v>
      </c>
      <c r="H62" s="11" t="str">
        <f t="shared" si="13"/>
        <v>N/A</v>
      </c>
      <c r="I62" s="57" t="s">
        <v>1748</v>
      </c>
      <c r="J62" s="57" t="s">
        <v>1748</v>
      </c>
      <c r="K62" s="48" t="s">
        <v>739</v>
      </c>
      <c r="L62" s="9" t="str">
        <f t="shared" si="14"/>
        <v>N/A</v>
      </c>
    </row>
    <row r="63" spans="1:12" x14ac:dyDescent="0.2">
      <c r="A63" s="4" t="s">
        <v>603</v>
      </c>
      <c r="B63" s="48" t="s">
        <v>213</v>
      </c>
      <c r="C63" s="14">
        <v>0</v>
      </c>
      <c r="D63" s="11" t="str">
        <f t="shared" si="11"/>
        <v>N/A</v>
      </c>
      <c r="E63" s="14">
        <v>0</v>
      </c>
      <c r="F63" s="11" t="str">
        <f t="shared" si="12"/>
        <v>N/A</v>
      </c>
      <c r="G63" s="14">
        <v>0</v>
      </c>
      <c r="H63" s="11" t="str">
        <f t="shared" si="13"/>
        <v>N/A</v>
      </c>
      <c r="I63" s="57" t="s">
        <v>1748</v>
      </c>
      <c r="J63" s="57" t="s">
        <v>1748</v>
      </c>
      <c r="K63" s="48" t="s">
        <v>739</v>
      </c>
      <c r="L63" s="9" t="str">
        <f t="shared" si="14"/>
        <v>N/A</v>
      </c>
    </row>
    <row r="64" spans="1:12" x14ac:dyDescent="0.2">
      <c r="A64" s="4" t="s">
        <v>604</v>
      </c>
      <c r="B64" s="48" t="s">
        <v>213</v>
      </c>
      <c r="C64" s="1">
        <v>0</v>
      </c>
      <c r="D64" s="11" t="str">
        <f t="shared" si="11"/>
        <v>N/A</v>
      </c>
      <c r="E64" s="1">
        <v>0</v>
      </c>
      <c r="F64" s="11" t="str">
        <f t="shared" si="12"/>
        <v>N/A</v>
      </c>
      <c r="G64" s="1">
        <v>0</v>
      </c>
      <c r="H64" s="11" t="str">
        <f t="shared" si="13"/>
        <v>N/A</v>
      </c>
      <c r="I64" s="57" t="s">
        <v>1748</v>
      </c>
      <c r="J64" s="57" t="s">
        <v>1748</v>
      </c>
      <c r="K64" s="48" t="s">
        <v>739</v>
      </c>
      <c r="L64" s="9" t="str">
        <f t="shared" si="14"/>
        <v>N/A</v>
      </c>
    </row>
    <row r="65" spans="1:12" x14ac:dyDescent="0.2">
      <c r="A65" s="4" t="s">
        <v>1442</v>
      </c>
      <c r="B65" s="48" t="s">
        <v>213</v>
      </c>
      <c r="C65" s="14" t="s">
        <v>1748</v>
      </c>
      <c r="D65" s="11" t="str">
        <f t="shared" si="11"/>
        <v>N/A</v>
      </c>
      <c r="E65" s="14" t="s">
        <v>1748</v>
      </c>
      <c r="F65" s="11" t="str">
        <f t="shared" si="12"/>
        <v>N/A</v>
      </c>
      <c r="G65" s="14" t="s">
        <v>1748</v>
      </c>
      <c r="H65" s="11" t="str">
        <f t="shared" si="13"/>
        <v>N/A</v>
      </c>
      <c r="I65" s="57" t="s">
        <v>1748</v>
      </c>
      <c r="J65" s="57" t="s">
        <v>1748</v>
      </c>
      <c r="K65" s="48" t="s">
        <v>739</v>
      </c>
      <c r="L65" s="9" t="str">
        <f t="shared" si="14"/>
        <v>N/A</v>
      </c>
    </row>
    <row r="66" spans="1:12" x14ac:dyDescent="0.2">
      <c r="A66" s="4" t="s">
        <v>605</v>
      </c>
      <c r="B66" s="48" t="s">
        <v>213</v>
      </c>
      <c r="C66" s="14">
        <v>22107556</v>
      </c>
      <c r="D66" s="11" t="str">
        <f t="shared" si="11"/>
        <v>N/A</v>
      </c>
      <c r="E66" s="14">
        <v>24283690</v>
      </c>
      <c r="F66" s="11" t="str">
        <f t="shared" si="12"/>
        <v>N/A</v>
      </c>
      <c r="G66" s="14">
        <v>23212619</v>
      </c>
      <c r="H66" s="11" t="str">
        <f t="shared" si="13"/>
        <v>N/A</v>
      </c>
      <c r="I66" s="57">
        <v>9.843</v>
      </c>
      <c r="J66" s="57">
        <v>-4.41</v>
      </c>
      <c r="K66" s="48" t="s">
        <v>739</v>
      </c>
      <c r="L66" s="9" t="str">
        <f t="shared" si="14"/>
        <v>Yes</v>
      </c>
    </row>
    <row r="67" spans="1:12" x14ac:dyDescent="0.2">
      <c r="A67" s="4" t="s">
        <v>606</v>
      </c>
      <c r="B67" s="48" t="s">
        <v>213</v>
      </c>
      <c r="C67" s="1">
        <v>806</v>
      </c>
      <c r="D67" s="11" t="str">
        <f t="shared" si="11"/>
        <v>N/A</v>
      </c>
      <c r="E67" s="1">
        <v>900</v>
      </c>
      <c r="F67" s="11" t="str">
        <f t="shared" si="12"/>
        <v>N/A</v>
      </c>
      <c r="G67" s="1">
        <v>917</v>
      </c>
      <c r="H67" s="11" t="str">
        <f t="shared" si="13"/>
        <v>N/A</v>
      </c>
      <c r="I67" s="57">
        <v>11.66</v>
      </c>
      <c r="J67" s="57">
        <v>1.889</v>
      </c>
      <c r="K67" s="48" t="s">
        <v>739</v>
      </c>
      <c r="L67" s="9" t="str">
        <f t="shared" si="14"/>
        <v>Yes</v>
      </c>
    </row>
    <row r="68" spans="1:12" x14ac:dyDescent="0.2">
      <c r="A68" s="4" t="s">
        <v>1443</v>
      </c>
      <c r="B68" s="48" t="s">
        <v>213</v>
      </c>
      <c r="C68" s="14">
        <v>27428.729529</v>
      </c>
      <c r="D68" s="11" t="str">
        <f t="shared" si="11"/>
        <v>N/A</v>
      </c>
      <c r="E68" s="14">
        <v>26981.877777999998</v>
      </c>
      <c r="F68" s="11" t="str">
        <f t="shared" si="12"/>
        <v>N/A</v>
      </c>
      <c r="G68" s="14">
        <v>25313.652126000001</v>
      </c>
      <c r="H68" s="11" t="str">
        <f t="shared" si="13"/>
        <v>N/A</v>
      </c>
      <c r="I68" s="57">
        <v>-1.63</v>
      </c>
      <c r="J68" s="57">
        <v>-6.18</v>
      </c>
      <c r="K68" s="48" t="s">
        <v>739</v>
      </c>
      <c r="L68" s="9" t="str">
        <f t="shared" si="14"/>
        <v>Yes</v>
      </c>
    </row>
    <row r="69" spans="1:12" ht="25.5" x14ac:dyDescent="0.2">
      <c r="A69" s="4" t="s">
        <v>607</v>
      </c>
      <c r="B69" s="48" t="s">
        <v>213</v>
      </c>
      <c r="C69" s="14">
        <v>2140597</v>
      </c>
      <c r="D69" s="11" t="str">
        <f t="shared" si="11"/>
        <v>N/A</v>
      </c>
      <c r="E69" s="14">
        <v>2233581</v>
      </c>
      <c r="F69" s="11" t="str">
        <f t="shared" si="12"/>
        <v>N/A</v>
      </c>
      <c r="G69" s="14">
        <v>2363676</v>
      </c>
      <c r="H69" s="11" t="str">
        <f t="shared" si="13"/>
        <v>N/A</v>
      </c>
      <c r="I69" s="57">
        <v>4.3440000000000003</v>
      </c>
      <c r="J69" s="57">
        <v>5.8250000000000002</v>
      </c>
      <c r="K69" s="48" t="s">
        <v>739</v>
      </c>
      <c r="L69" s="9" t="str">
        <f t="shared" si="14"/>
        <v>Yes</v>
      </c>
    </row>
    <row r="70" spans="1:12" x14ac:dyDescent="0.2">
      <c r="A70" s="4" t="s">
        <v>608</v>
      </c>
      <c r="B70" s="48" t="s">
        <v>213</v>
      </c>
      <c r="C70" s="1">
        <v>4731</v>
      </c>
      <c r="D70" s="11" t="str">
        <f t="shared" si="11"/>
        <v>N/A</v>
      </c>
      <c r="E70" s="1">
        <v>5005</v>
      </c>
      <c r="F70" s="11" t="str">
        <f t="shared" si="12"/>
        <v>N/A</v>
      </c>
      <c r="G70" s="1">
        <v>5066</v>
      </c>
      <c r="H70" s="11" t="str">
        <f t="shared" si="13"/>
        <v>N/A</v>
      </c>
      <c r="I70" s="57">
        <v>5.7919999999999998</v>
      </c>
      <c r="J70" s="57">
        <v>1.2190000000000001</v>
      </c>
      <c r="K70" s="48" t="s">
        <v>739</v>
      </c>
      <c r="L70" s="9" t="str">
        <f t="shared" si="14"/>
        <v>Yes</v>
      </c>
    </row>
    <row r="71" spans="1:12" x14ac:dyDescent="0.2">
      <c r="A71" s="4" t="s">
        <v>1444</v>
      </c>
      <c r="B71" s="48" t="s">
        <v>213</v>
      </c>
      <c r="C71" s="14">
        <v>452.46184739</v>
      </c>
      <c r="D71" s="11" t="str">
        <f t="shared" si="11"/>
        <v>N/A</v>
      </c>
      <c r="E71" s="14">
        <v>446.26993006999999</v>
      </c>
      <c r="F71" s="11" t="str">
        <f t="shared" si="12"/>
        <v>N/A</v>
      </c>
      <c r="G71" s="14">
        <v>466.57639162999999</v>
      </c>
      <c r="H71" s="11" t="str">
        <f t="shared" si="13"/>
        <v>N/A</v>
      </c>
      <c r="I71" s="57">
        <v>-1.37</v>
      </c>
      <c r="J71" s="57">
        <v>4.55</v>
      </c>
      <c r="K71" s="48" t="s">
        <v>739</v>
      </c>
      <c r="L71" s="9" t="str">
        <f t="shared" si="14"/>
        <v>Yes</v>
      </c>
    </row>
    <row r="72" spans="1:12" x14ac:dyDescent="0.2">
      <c r="A72" s="4" t="s">
        <v>609</v>
      </c>
      <c r="B72" s="48" t="s">
        <v>213</v>
      </c>
      <c r="C72" s="14">
        <v>179</v>
      </c>
      <c r="D72" s="11" t="str">
        <f t="shared" si="11"/>
        <v>N/A</v>
      </c>
      <c r="E72" s="14">
        <v>3891</v>
      </c>
      <c r="F72" s="11" t="str">
        <f t="shared" si="12"/>
        <v>N/A</v>
      </c>
      <c r="G72" s="14">
        <v>13</v>
      </c>
      <c r="H72" s="11" t="str">
        <f t="shared" si="13"/>
        <v>N/A</v>
      </c>
      <c r="I72" s="57">
        <v>2074</v>
      </c>
      <c r="J72" s="57">
        <v>-99.7</v>
      </c>
      <c r="K72" s="48" t="s">
        <v>739</v>
      </c>
      <c r="L72" s="9" t="str">
        <f t="shared" si="14"/>
        <v>No</v>
      </c>
    </row>
    <row r="73" spans="1:12" x14ac:dyDescent="0.2">
      <c r="A73" s="4" t="s">
        <v>610</v>
      </c>
      <c r="B73" s="48" t="s">
        <v>213</v>
      </c>
      <c r="C73" s="1">
        <v>11</v>
      </c>
      <c r="D73" s="11" t="str">
        <f t="shared" si="11"/>
        <v>N/A</v>
      </c>
      <c r="E73" s="1">
        <v>11</v>
      </c>
      <c r="F73" s="11" t="str">
        <f t="shared" si="12"/>
        <v>N/A</v>
      </c>
      <c r="G73" s="1">
        <v>11</v>
      </c>
      <c r="H73" s="11" t="str">
        <f t="shared" si="13"/>
        <v>N/A</v>
      </c>
      <c r="I73" s="57">
        <v>33.33</v>
      </c>
      <c r="J73" s="57">
        <v>-75</v>
      </c>
      <c r="K73" s="48" t="s">
        <v>739</v>
      </c>
      <c r="L73" s="9" t="str">
        <f t="shared" si="14"/>
        <v>No</v>
      </c>
    </row>
    <row r="74" spans="1:12" x14ac:dyDescent="0.2">
      <c r="A74" s="4" t="s">
        <v>1445</v>
      </c>
      <c r="B74" s="48" t="s">
        <v>213</v>
      </c>
      <c r="C74" s="14">
        <v>59.666666667000001</v>
      </c>
      <c r="D74" s="11" t="str">
        <f t="shared" si="11"/>
        <v>N/A</v>
      </c>
      <c r="E74" s="14">
        <v>972.75</v>
      </c>
      <c r="F74" s="11" t="str">
        <f t="shared" si="12"/>
        <v>N/A</v>
      </c>
      <c r="G74" s="14">
        <v>13</v>
      </c>
      <c r="H74" s="11" t="str">
        <f t="shared" si="13"/>
        <v>N/A</v>
      </c>
      <c r="I74" s="57">
        <v>1530</v>
      </c>
      <c r="J74" s="57">
        <v>-98.7</v>
      </c>
      <c r="K74" s="48" t="s">
        <v>739</v>
      </c>
      <c r="L74" s="9" t="str">
        <f t="shared" si="14"/>
        <v>No</v>
      </c>
    </row>
    <row r="75" spans="1:12" ht="25.5" x14ac:dyDescent="0.2">
      <c r="A75" s="4" t="s">
        <v>611</v>
      </c>
      <c r="B75" s="48" t="s">
        <v>213</v>
      </c>
      <c r="C75" s="14">
        <v>173517</v>
      </c>
      <c r="D75" s="11" t="str">
        <f t="shared" si="11"/>
        <v>N/A</v>
      </c>
      <c r="E75" s="14">
        <v>183096</v>
      </c>
      <c r="F75" s="11" t="str">
        <f t="shared" si="12"/>
        <v>N/A</v>
      </c>
      <c r="G75" s="14">
        <v>211734</v>
      </c>
      <c r="H75" s="11" t="str">
        <f t="shared" si="13"/>
        <v>N/A</v>
      </c>
      <c r="I75" s="57">
        <v>5.52</v>
      </c>
      <c r="J75" s="57">
        <v>15.64</v>
      </c>
      <c r="K75" s="48" t="s">
        <v>739</v>
      </c>
      <c r="L75" s="9" t="str">
        <f t="shared" si="14"/>
        <v>Yes</v>
      </c>
    </row>
    <row r="76" spans="1:12" x14ac:dyDescent="0.2">
      <c r="A76" s="46" t="s">
        <v>612</v>
      </c>
      <c r="B76" s="35" t="s">
        <v>213</v>
      </c>
      <c r="C76" s="36">
        <v>2941</v>
      </c>
      <c r="D76" s="44" t="str">
        <f t="shared" si="11"/>
        <v>N/A</v>
      </c>
      <c r="E76" s="36">
        <v>3262</v>
      </c>
      <c r="F76" s="44" t="str">
        <f t="shared" si="12"/>
        <v>N/A</v>
      </c>
      <c r="G76" s="36">
        <v>3256</v>
      </c>
      <c r="H76" s="44" t="str">
        <f t="shared" si="13"/>
        <v>N/A</v>
      </c>
      <c r="I76" s="12">
        <v>10.91</v>
      </c>
      <c r="J76" s="12">
        <v>-0.184</v>
      </c>
      <c r="K76" s="45" t="s">
        <v>739</v>
      </c>
      <c r="L76" s="9" t="str">
        <f t="shared" si="14"/>
        <v>Yes</v>
      </c>
    </row>
    <row r="77" spans="1:12" ht="25.5" x14ac:dyDescent="0.2">
      <c r="A77" s="46" t="s">
        <v>1446</v>
      </c>
      <c r="B77" s="35" t="s">
        <v>213</v>
      </c>
      <c r="C77" s="47">
        <v>58.999319958999997</v>
      </c>
      <c r="D77" s="44" t="str">
        <f t="shared" si="11"/>
        <v>N/A</v>
      </c>
      <c r="E77" s="47">
        <v>56.129981606000001</v>
      </c>
      <c r="F77" s="44" t="str">
        <f t="shared" si="12"/>
        <v>N/A</v>
      </c>
      <c r="G77" s="47">
        <v>65.028869779000004</v>
      </c>
      <c r="H77" s="44" t="str">
        <f t="shared" si="13"/>
        <v>N/A</v>
      </c>
      <c r="I77" s="12">
        <v>-4.8600000000000003</v>
      </c>
      <c r="J77" s="12">
        <v>15.85</v>
      </c>
      <c r="K77" s="45" t="s">
        <v>739</v>
      </c>
      <c r="L77" s="9" t="str">
        <f t="shared" si="14"/>
        <v>Yes</v>
      </c>
    </row>
    <row r="78" spans="1:12" ht="25.5" x14ac:dyDescent="0.2">
      <c r="A78" s="46" t="s">
        <v>613</v>
      </c>
      <c r="B78" s="35" t="s">
        <v>213</v>
      </c>
      <c r="C78" s="47">
        <v>73573103</v>
      </c>
      <c r="D78" s="44" t="str">
        <f t="shared" si="11"/>
        <v>N/A</v>
      </c>
      <c r="E78" s="47">
        <v>87083935</v>
      </c>
      <c r="F78" s="44" t="str">
        <f t="shared" si="12"/>
        <v>N/A</v>
      </c>
      <c r="G78" s="47">
        <v>88759005</v>
      </c>
      <c r="H78" s="44" t="str">
        <f t="shared" si="13"/>
        <v>N/A</v>
      </c>
      <c r="I78" s="12">
        <v>18.36</v>
      </c>
      <c r="J78" s="12">
        <v>1.9239999999999999</v>
      </c>
      <c r="K78" s="45" t="s">
        <v>739</v>
      </c>
      <c r="L78" s="9" t="str">
        <f t="shared" si="14"/>
        <v>Yes</v>
      </c>
    </row>
    <row r="79" spans="1:12" x14ac:dyDescent="0.2">
      <c r="A79" s="46" t="s">
        <v>614</v>
      </c>
      <c r="B79" s="35" t="s">
        <v>213</v>
      </c>
      <c r="C79" s="36">
        <v>5415</v>
      </c>
      <c r="D79" s="44" t="str">
        <f t="shared" si="11"/>
        <v>N/A</v>
      </c>
      <c r="E79" s="36">
        <v>5435</v>
      </c>
      <c r="F79" s="44" t="str">
        <f t="shared" si="12"/>
        <v>N/A</v>
      </c>
      <c r="G79" s="36">
        <v>5385</v>
      </c>
      <c r="H79" s="44" t="str">
        <f t="shared" si="13"/>
        <v>N/A</v>
      </c>
      <c r="I79" s="12">
        <v>0.36930000000000002</v>
      </c>
      <c r="J79" s="12">
        <v>-0.92</v>
      </c>
      <c r="K79" s="45" t="s">
        <v>739</v>
      </c>
      <c r="L79" s="9" t="str">
        <f t="shared" si="14"/>
        <v>Yes</v>
      </c>
    </row>
    <row r="80" spans="1:12" x14ac:dyDescent="0.2">
      <c r="A80" s="46" t="s">
        <v>1447</v>
      </c>
      <c r="B80" s="35" t="s">
        <v>213</v>
      </c>
      <c r="C80" s="47">
        <v>13586.907295000001</v>
      </c>
      <c r="D80" s="44" t="str">
        <f t="shared" si="11"/>
        <v>N/A</v>
      </c>
      <c r="E80" s="47">
        <v>16022.803128</v>
      </c>
      <c r="F80" s="44" t="str">
        <f t="shared" si="12"/>
        <v>N/A</v>
      </c>
      <c r="G80" s="47">
        <v>16482.637882999999</v>
      </c>
      <c r="H80" s="44" t="str">
        <f t="shared" si="13"/>
        <v>N/A</v>
      </c>
      <c r="I80" s="12">
        <v>17.93</v>
      </c>
      <c r="J80" s="12">
        <v>2.87</v>
      </c>
      <c r="K80" s="45" t="s">
        <v>739</v>
      </c>
      <c r="L80" s="9" t="str">
        <f t="shared" si="14"/>
        <v>Yes</v>
      </c>
    </row>
    <row r="81" spans="1:12" x14ac:dyDescent="0.2">
      <c r="A81" s="46" t="s">
        <v>615</v>
      </c>
      <c r="B81" s="35" t="s">
        <v>213</v>
      </c>
      <c r="C81" s="47">
        <v>38265</v>
      </c>
      <c r="D81" s="44" t="str">
        <f t="shared" si="11"/>
        <v>N/A</v>
      </c>
      <c r="E81" s="47">
        <v>25626</v>
      </c>
      <c r="F81" s="44" t="str">
        <f t="shared" si="12"/>
        <v>N/A</v>
      </c>
      <c r="G81" s="47">
        <v>17573</v>
      </c>
      <c r="H81" s="44" t="str">
        <f t="shared" si="13"/>
        <v>N/A</v>
      </c>
      <c r="I81" s="12">
        <v>-33</v>
      </c>
      <c r="J81" s="12">
        <v>-31.4</v>
      </c>
      <c r="K81" s="45" t="s">
        <v>739</v>
      </c>
      <c r="L81" s="9" t="str">
        <f t="shared" si="14"/>
        <v>No</v>
      </c>
    </row>
    <row r="82" spans="1:12" x14ac:dyDescent="0.2">
      <c r="A82" s="46" t="s">
        <v>616</v>
      </c>
      <c r="B82" s="35" t="s">
        <v>213</v>
      </c>
      <c r="C82" s="36">
        <v>122</v>
      </c>
      <c r="D82" s="44" t="str">
        <f t="shared" si="11"/>
        <v>N/A</v>
      </c>
      <c r="E82" s="36">
        <v>99</v>
      </c>
      <c r="F82" s="44" t="str">
        <f t="shared" si="12"/>
        <v>N/A</v>
      </c>
      <c r="G82" s="36">
        <v>83</v>
      </c>
      <c r="H82" s="44" t="str">
        <f t="shared" si="13"/>
        <v>N/A</v>
      </c>
      <c r="I82" s="12">
        <v>-18.899999999999999</v>
      </c>
      <c r="J82" s="12">
        <v>-16.2</v>
      </c>
      <c r="K82" s="45" t="s">
        <v>739</v>
      </c>
      <c r="L82" s="9" t="str">
        <f t="shared" si="14"/>
        <v>Yes</v>
      </c>
    </row>
    <row r="83" spans="1:12" x14ac:dyDescent="0.2">
      <c r="A83" s="46" t="s">
        <v>1448</v>
      </c>
      <c r="B83" s="35" t="s">
        <v>213</v>
      </c>
      <c r="C83" s="47">
        <v>313.64754097999997</v>
      </c>
      <c r="D83" s="44" t="str">
        <f t="shared" si="11"/>
        <v>N/A</v>
      </c>
      <c r="E83" s="47">
        <v>258.84848484999998</v>
      </c>
      <c r="F83" s="44" t="str">
        <f t="shared" si="12"/>
        <v>N/A</v>
      </c>
      <c r="G83" s="47">
        <v>211.72289157</v>
      </c>
      <c r="H83" s="44" t="str">
        <f t="shared" si="13"/>
        <v>N/A</v>
      </c>
      <c r="I83" s="12">
        <v>-17.5</v>
      </c>
      <c r="J83" s="12">
        <v>-18.2</v>
      </c>
      <c r="K83" s="45" t="s">
        <v>739</v>
      </c>
      <c r="L83" s="9" t="str">
        <f t="shared" si="14"/>
        <v>Yes</v>
      </c>
    </row>
    <row r="84" spans="1:12" ht="25.5" x14ac:dyDescent="0.2">
      <c r="A84" s="46" t="s">
        <v>617</v>
      </c>
      <c r="B84" s="35" t="s">
        <v>213</v>
      </c>
      <c r="C84" s="47">
        <v>80733</v>
      </c>
      <c r="D84" s="44" t="str">
        <f t="shared" si="11"/>
        <v>N/A</v>
      </c>
      <c r="E84" s="47">
        <v>41287</v>
      </c>
      <c r="F84" s="44" t="str">
        <f t="shared" si="12"/>
        <v>N/A</v>
      </c>
      <c r="G84" s="47">
        <v>52048</v>
      </c>
      <c r="H84" s="44" t="str">
        <f t="shared" si="13"/>
        <v>N/A</v>
      </c>
      <c r="I84" s="12">
        <v>-48.9</v>
      </c>
      <c r="J84" s="12">
        <v>26.06</v>
      </c>
      <c r="K84" s="45" t="s">
        <v>739</v>
      </c>
      <c r="L84" s="9" t="str">
        <f t="shared" si="14"/>
        <v>Yes</v>
      </c>
    </row>
    <row r="85" spans="1:12" x14ac:dyDescent="0.2">
      <c r="A85" s="46" t="s">
        <v>618</v>
      </c>
      <c r="B85" s="35" t="s">
        <v>213</v>
      </c>
      <c r="C85" s="36">
        <v>39</v>
      </c>
      <c r="D85" s="44" t="str">
        <f t="shared" si="11"/>
        <v>N/A</v>
      </c>
      <c r="E85" s="36">
        <v>28</v>
      </c>
      <c r="F85" s="44" t="str">
        <f t="shared" si="12"/>
        <v>N/A</v>
      </c>
      <c r="G85" s="36">
        <v>22</v>
      </c>
      <c r="H85" s="44" t="str">
        <f t="shared" si="13"/>
        <v>N/A</v>
      </c>
      <c r="I85" s="12">
        <v>-28.2</v>
      </c>
      <c r="J85" s="12">
        <v>-21.4</v>
      </c>
      <c r="K85" s="45" t="s">
        <v>739</v>
      </c>
      <c r="L85" s="9" t="str">
        <f t="shared" si="14"/>
        <v>Yes</v>
      </c>
    </row>
    <row r="86" spans="1:12" ht="25.5" x14ac:dyDescent="0.2">
      <c r="A86" s="46" t="s">
        <v>1449</v>
      </c>
      <c r="B86" s="35" t="s">
        <v>213</v>
      </c>
      <c r="C86" s="47">
        <v>2070.0769230999999</v>
      </c>
      <c r="D86" s="44" t="str">
        <f t="shared" si="11"/>
        <v>N/A</v>
      </c>
      <c r="E86" s="47">
        <v>1474.5357143000001</v>
      </c>
      <c r="F86" s="44" t="str">
        <f t="shared" si="12"/>
        <v>N/A</v>
      </c>
      <c r="G86" s="47">
        <v>2365.8181817999998</v>
      </c>
      <c r="H86" s="44" t="str">
        <f t="shared" si="13"/>
        <v>N/A</v>
      </c>
      <c r="I86" s="12">
        <v>-28.8</v>
      </c>
      <c r="J86" s="12">
        <v>60.44</v>
      </c>
      <c r="K86" s="45" t="s">
        <v>739</v>
      </c>
      <c r="L86" s="9" t="str">
        <f t="shared" si="14"/>
        <v>No</v>
      </c>
    </row>
    <row r="87" spans="1:12" ht="25.5" x14ac:dyDescent="0.2">
      <c r="A87" s="46" t="s">
        <v>619</v>
      </c>
      <c r="B87" s="35" t="s">
        <v>213</v>
      </c>
      <c r="C87" s="47">
        <v>9106385</v>
      </c>
      <c r="D87" s="44" t="str">
        <f t="shared" si="11"/>
        <v>N/A</v>
      </c>
      <c r="E87" s="47">
        <v>20159060</v>
      </c>
      <c r="F87" s="44" t="str">
        <f t="shared" si="12"/>
        <v>N/A</v>
      </c>
      <c r="G87" s="47">
        <v>24542853</v>
      </c>
      <c r="H87" s="44" t="str">
        <f t="shared" si="13"/>
        <v>N/A</v>
      </c>
      <c r="I87" s="12">
        <v>121.4</v>
      </c>
      <c r="J87" s="12">
        <v>21.75</v>
      </c>
      <c r="K87" s="45" t="s">
        <v>739</v>
      </c>
      <c r="L87" s="9" t="str">
        <f t="shared" si="14"/>
        <v>Yes</v>
      </c>
    </row>
    <row r="88" spans="1:12" x14ac:dyDescent="0.2">
      <c r="A88" s="46" t="s">
        <v>620</v>
      </c>
      <c r="B88" s="35" t="s">
        <v>213</v>
      </c>
      <c r="C88" s="36">
        <v>3201</v>
      </c>
      <c r="D88" s="44" t="str">
        <f t="shared" si="11"/>
        <v>N/A</v>
      </c>
      <c r="E88" s="36">
        <v>3497</v>
      </c>
      <c r="F88" s="44" t="str">
        <f t="shared" si="12"/>
        <v>N/A</v>
      </c>
      <c r="G88" s="36">
        <v>3514</v>
      </c>
      <c r="H88" s="44" t="str">
        <f t="shared" si="13"/>
        <v>N/A</v>
      </c>
      <c r="I88" s="12">
        <v>9.2469999999999999</v>
      </c>
      <c r="J88" s="12">
        <v>0.48609999999999998</v>
      </c>
      <c r="K88" s="45" t="s">
        <v>739</v>
      </c>
      <c r="L88" s="9" t="str">
        <f t="shared" si="14"/>
        <v>Yes</v>
      </c>
    </row>
    <row r="89" spans="1:12" x14ac:dyDescent="0.2">
      <c r="A89" s="46" t="s">
        <v>1450</v>
      </c>
      <c r="B89" s="35" t="s">
        <v>213</v>
      </c>
      <c r="C89" s="47">
        <v>2844.8562949000002</v>
      </c>
      <c r="D89" s="44" t="str">
        <f t="shared" si="11"/>
        <v>N/A</v>
      </c>
      <c r="E89" s="47">
        <v>5764.6725765000001</v>
      </c>
      <c r="F89" s="44" t="str">
        <f t="shared" si="12"/>
        <v>N/A</v>
      </c>
      <c r="G89" s="47">
        <v>6984.3064882999997</v>
      </c>
      <c r="H89" s="44" t="str">
        <f t="shared" si="13"/>
        <v>N/A</v>
      </c>
      <c r="I89" s="12">
        <v>102.6</v>
      </c>
      <c r="J89" s="12">
        <v>21.16</v>
      </c>
      <c r="K89" s="45" t="s">
        <v>739</v>
      </c>
      <c r="L89" s="9" t="str">
        <f t="shared" si="14"/>
        <v>Yes</v>
      </c>
    </row>
    <row r="90" spans="1:12" x14ac:dyDescent="0.2">
      <c r="A90" s="46" t="s">
        <v>621</v>
      </c>
      <c r="B90" s="35" t="s">
        <v>213</v>
      </c>
      <c r="C90" s="47">
        <v>110091</v>
      </c>
      <c r="D90" s="44" t="str">
        <f t="shared" si="11"/>
        <v>N/A</v>
      </c>
      <c r="E90" s="47">
        <v>152231</v>
      </c>
      <c r="F90" s="44" t="str">
        <f t="shared" si="12"/>
        <v>N/A</v>
      </c>
      <c r="G90" s="47">
        <v>73233</v>
      </c>
      <c r="H90" s="44" t="str">
        <f t="shared" si="13"/>
        <v>N/A</v>
      </c>
      <c r="I90" s="12">
        <v>38.28</v>
      </c>
      <c r="J90" s="12">
        <v>-51.9</v>
      </c>
      <c r="K90" s="45" t="s">
        <v>739</v>
      </c>
      <c r="L90" s="9" t="str">
        <f t="shared" si="14"/>
        <v>No</v>
      </c>
    </row>
    <row r="91" spans="1:12" x14ac:dyDescent="0.2">
      <c r="A91" s="46" t="s">
        <v>622</v>
      </c>
      <c r="B91" s="35" t="s">
        <v>213</v>
      </c>
      <c r="C91" s="36">
        <v>910</v>
      </c>
      <c r="D91" s="44" t="str">
        <f t="shared" si="11"/>
        <v>N/A</v>
      </c>
      <c r="E91" s="36">
        <v>897</v>
      </c>
      <c r="F91" s="44" t="str">
        <f t="shared" si="12"/>
        <v>N/A</v>
      </c>
      <c r="G91" s="36">
        <v>713</v>
      </c>
      <c r="H91" s="44" t="str">
        <f t="shared" si="13"/>
        <v>N/A</v>
      </c>
      <c r="I91" s="12">
        <v>-1.43</v>
      </c>
      <c r="J91" s="12">
        <v>-20.5</v>
      </c>
      <c r="K91" s="45" t="s">
        <v>739</v>
      </c>
      <c r="L91" s="9" t="str">
        <f t="shared" si="14"/>
        <v>Yes</v>
      </c>
    </row>
    <row r="92" spans="1:12" x14ac:dyDescent="0.2">
      <c r="A92" s="46" t="s">
        <v>1451</v>
      </c>
      <c r="B92" s="35" t="s">
        <v>213</v>
      </c>
      <c r="C92" s="47">
        <v>120.97912088</v>
      </c>
      <c r="D92" s="44" t="str">
        <f t="shared" si="11"/>
        <v>N/A</v>
      </c>
      <c r="E92" s="47">
        <v>169.71125975000001</v>
      </c>
      <c r="F92" s="44" t="str">
        <f t="shared" si="12"/>
        <v>N/A</v>
      </c>
      <c r="G92" s="47">
        <v>102.71107994</v>
      </c>
      <c r="H92" s="44" t="str">
        <f t="shared" si="13"/>
        <v>N/A</v>
      </c>
      <c r="I92" s="12">
        <v>40.28</v>
      </c>
      <c r="J92" s="12">
        <v>-39.5</v>
      </c>
      <c r="K92" s="45" t="s">
        <v>739</v>
      </c>
      <c r="L92" s="9" t="str">
        <f t="shared" si="14"/>
        <v>No</v>
      </c>
    </row>
    <row r="93" spans="1:12" ht="25.5" x14ac:dyDescent="0.2">
      <c r="A93" s="46" t="s">
        <v>623</v>
      </c>
      <c r="B93" s="35" t="s">
        <v>213</v>
      </c>
      <c r="C93" s="47">
        <v>1114</v>
      </c>
      <c r="D93" s="44" t="str">
        <f t="shared" si="11"/>
        <v>N/A</v>
      </c>
      <c r="E93" s="47">
        <v>1285</v>
      </c>
      <c r="F93" s="44" t="str">
        <f t="shared" si="12"/>
        <v>N/A</v>
      </c>
      <c r="G93" s="47">
        <v>1231</v>
      </c>
      <c r="H93" s="44" t="str">
        <f t="shared" si="13"/>
        <v>N/A</v>
      </c>
      <c r="I93" s="12">
        <v>15.35</v>
      </c>
      <c r="J93" s="12">
        <v>-4.2</v>
      </c>
      <c r="K93" s="45" t="s">
        <v>739</v>
      </c>
      <c r="L93" s="9" t="str">
        <f t="shared" si="14"/>
        <v>Yes</v>
      </c>
    </row>
    <row r="94" spans="1:12" x14ac:dyDescent="0.2">
      <c r="A94" s="49" t="s">
        <v>624</v>
      </c>
      <c r="B94" s="36" t="s">
        <v>213</v>
      </c>
      <c r="C94" s="36">
        <v>20</v>
      </c>
      <c r="D94" s="44" t="str">
        <f t="shared" si="11"/>
        <v>N/A</v>
      </c>
      <c r="E94" s="36">
        <v>11</v>
      </c>
      <c r="F94" s="44" t="str">
        <f t="shared" si="12"/>
        <v>N/A</v>
      </c>
      <c r="G94" s="36">
        <v>11</v>
      </c>
      <c r="H94" s="44" t="str">
        <f t="shared" si="13"/>
        <v>N/A</v>
      </c>
      <c r="I94" s="12">
        <v>-55</v>
      </c>
      <c r="J94" s="12">
        <v>-11.1</v>
      </c>
      <c r="K94" s="50" t="s">
        <v>739</v>
      </c>
      <c r="L94" s="9" t="str">
        <f t="shared" si="14"/>
        <v>Yes</v>
      </c>
    </row>
    <row r="95" spans="1:12" ht="25.5" x14ac:dyDescent="0.2">
      <c r="A95" s="46" t="s">
        <v>1452</v>
      </c>
      <c r="B95" s="35" t="s">
        <v>213</v>
      </c>
      <c r="C95" s="47">
        <v>55.7</v>
      </c>
      <c r="D95" s="44" t="str">
        <f t="shared" si="11"/>
        <v>N/A</v>
      </c>
      <c r="E95" s="47">
        <v>142.77777778000001</v>
      </c>
      <c r="F95" s="44" t="str">
        <f t="shared" si="12"/>
        <v>N/A</v>
      </c>
      <c r="G95" s="47">
        <v>153.875</v>
      </c>
      <c r="H95" s="44" t="str">
        <f t="shared" si="13"/>
        <v>N/A</v>
      </c>
      <c r="I95" s="12">
        <v>156.30000000000001</v>
      </c>
      <c r="J95" s="12">
        <v>7.7720000000000002</v>
      </c>
      <c r="K95" s="45" t="s">
        <v>739</v>
      </c>
      <c r="L95" s="9" t="str">
        <f t="shared" si="14"/>
        <v>Yes</v>
      </c>
    </row>
    <row r="96" spans="1:12" ht="25.5" x14ac:dyDescent="0.2">
      <c r="A96" s="46" t="s">
        <v>625</v>
      </c>
      <c r="B96" s="35" t="s">
        <v>213</v>
      </c>
      <c r="C96" s="47">
        <v>5372156</v>
      </c>
      <c r="D96" s="44" t="str">
        <f t="shared" si="11"/>
        <v>N/A</v>
      </c>
      <c r="E96" s="47">
        <v>3277555</v>
      </c>
      <c r="F96" s="44" t="str">
        <f t="shared" si="12"/>
        <v>N/A</v>
      </c>
      <c r="G96" s="47">
        <v>6866588</v>
      </c>
      <c r="H96" s="44" t="str">
        <f t="shared" si="13"/>
        <v>N/A</v>
      </c>
      <c r="I96" s="12">
        <v>-39</v>
      </c>
      <c r="J96" s="12">
        <v>109.5</v>
      </c>
      <c r="K96" s="45" t="s">
        <v>739</v>
      </c>
      <c r="L96" s="9" t="str">
        <f t="shared" si="14"/>
        <v>No</v>
      </c>
    </row>
    <row r="97" spans="1:12" x14ac:dyDescent="0.2">
      <c r="A97" s="46" t="s">
        <v>626</v>
      </c>
      <c r="B97" s="35" t="s">
        <v>213</v>
      </c>
      <c r="C97" s="36">
        <v>2864</v>
      </c>
      <c r="D97" s="44" t="str">
        <f t="shared" si="11"/>
        <v>N/A</v>
      </c>
      <c r="E97" s="36">
        <v>2315</v>
      </c>
      <c r="F97" s="44" t="str">
        <f t="shared" si="12"/>
        <v>N/A</v>
      </c>
      <c r="G97" s="36">
        <v>3457</v>
      </c>
      <c r="H97" s="44" t="str">
        <f t="shared" si="13"/>
        <v>N/A</v>
      </c>
      <c r="I97" s="12">
        <v>-19.2</v>
      </c>
      <c r="J97" s="12">
        <v>49.33</v>
      </c>
      <c r="K97" s="45" t="s">
        <v>739</v>
      </c>
      <c r="L97" s="9" t="str">
        <f t="shared" si="14"/>
        <v>No</v>
      </c>
    </row>
    <row r="98" spans="1:12" ht="25.5" x14ac:dyDescent="0.2">
      <c r="A98" s="46" t="s">
        <v>1453</v>
      </c>
      <c r="B98" s="35" t="s">
        <v>213</v>
      </c>
      <c r="C98" s="47">
        <v>1875.7527932999999</v>
      </c>
      <c r="D98" s="44" t="str">
        <f t="shared" si="11"/>
        <v>N/A</v>
      </c>
      <c r="E98" s="47">
        <v>1415.7904968</v>
      </c>
      <c r="F98" s="44" t="str">
        <f t="shared" si="12"/>
        <v>N/A</v>
      </c>
      <c r="G98" s="47">
        <v>1986.2852184000001</v>
      </c>
      <c r="H98" s="44" t="str">
        <f t="shared" si="13"/>
        <v>N/A</v>
      </c>
      <c r="I98" s="12">
        <v>-24.5</v>
      </c>
      <c r="J98" s="12">
        <v>40.299999999999997</v>
      </c>
      <c r="K98" s="45" t="s">
        <v>739</v>
      </c>
      <c r="L98" s="9" t="str">
        <f t="shared" si="14"/>
        <v>No</v>
      </c>
    </row>
    <row r="99" spans="1:12" ht="25.5" x14ac:dyDescent="0.2">
      <c r="A99" s="46" t="s">
        <v>627</v>
      </c>
      <c r="B99" s="35" t="s">
        <v>213</v>
      </c>
      <c r="C99" s="47">
        <v>0</v>
      </c>
      <c r="D99" s="44" t="str">
        <f t="shared" si="11"/>
        <v>N/A</v>
      </c>
      <c r="E99" s="47">
        <v>5</v>
      </c>
      <c r="F99" s="44" t="str">
        <f t="shared" si="12"/>
        <v>N/A</v>
      </c>
      <c r="G99" s="47">
        <v>0</v>
      </c>
      <c r="H99" s="44" t="str">
        <f t="shared" si="13"/>
        <v>N/A</v>
      </c>
      <c r="I99" s="12" t="s">
        <v>1748</v>
      </c>
      <c r="J99" s="12">
        <v>-100</v>
      </c>
      <c r="K99" s="45" t="s">
        <v>739</v>
      </c>
      <c r="L99" s="9" t="str">
        <f t="shared" si="14"/>
        <v>No</v>
      </c>
    </row>
    <row r="100" spans="1:12" x14ac:dyDescent="0.2">
      <c r="A100" s="46" t="s">
        <v>628</v>
      </c>
      <c r="B100" s="35" t="s">
        <v>213</v>
      </c>
      <c r="C100" s="36">
        <v>0</v>
      </c>
      <c r="D100" s="44" t="str">
        <f t="shared" si="11"/>
        <v>N/A</v>
      </c>
      <c r="E100" s="36">
        <v>11</v>
      </c>
      <c r="F100" s="44" t="str">
        <f t="shared" si="12"/>
        <v>N/A</v>
      </c>
      <c r="G100" s="36">
        <v>0</v>
      </c>
      <c r="H100" s="44" t="str">
        <f t="shared" si="13"/>
        <v>N/A</v>
      </c>
      <c r="I100" s="12" t="s">
        <v>1748</v>
      </c>
      <c r="J100" s="12">
        <v>-100</v>
      </c>
      <c r="K100" s="45" t="s">
        <v>739</v>
      </c>
      <c r="L100" s="9" t="str">
        <f t="shared" si="14"/>
        <v>No</v>
      </c>
    </row>
    <row r="101" spans="1:12" ht="25.5" x14ac:dyDescent="0.2">
      <c r="A101" s="46" t="s">
        <v>1454</v>
      </c>
      <c r="B101" s="35" t="s">
        <v>213</v>
      </c>
      <c r="C101" s="47" t="s">
        <v>1748</v>
      </c>
      <c r="D101" s="44" t="str">
        <f t="shared" si="11"/>
        <v>N/A</v>
      </c>
      <c r="E101" s="47">
        <v>5</v>
      </c>
      <c r="F101" s="44" t="str">
        <f t="shared" si="12"/>
        <v>N/A</v>
      </c>
      <c r="G101" s="47" t="s">
        <v>1748</v>
      </c>
      <c r="H101" s="44" t="str">
        <f t="shared" si="13"/>
        <v>N/A</v>
      </c>
      <c r="I101" s="12" t="s">
        <v>1748</v>
      </c>
      <c r="J101" s="12" t="s">
        <v>1748</v>
      </c>
      <c r="K101" s="45" t="s">
        <v>739</v>
      </c>
      <c r="L101" s="9" t="str">
        <f t="shared" si="14"/>
        <v>N/A</v>
      </c>
    </row>
    <row r="102" spans="1:12" ht="25.5" x14ac:dyDescent="0.2">
      <c r="A102" s="46" t="s">
        <v>629</v>
      </c>
      <c r="B102" s="35" t="s">
        <v>213</v>
      </c>
      <c r="C102" s="47">
        <v>0</v>
      </c>
      <c r="D102" s="44" t="str">
        <f t="shared" si="11"/>
        <v>N/A</v>
      </c>
      <c r="E102" s="47">
        <v>0</v>
      </c>
      <c r="F102" s="44" t="str">
        <f t="shared" si="12"/>
        <v>N/A</v>
      </c>
      <c r="G102" s="47">
        <v>0</v>
      </c>
      <c r="H102" s="44" t="str">
        <f t="shared" si="13"/>
        <v>N/A</v>
      </c>
      <c r="I102" s="12" t="s">
        <v>1748</v>
      </c>
      <c r="J102" s="12" t="s">
        <v>1748</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0</v>
      </c>
      <c r="H103" s="44" t="str">
        <f t="shared" si="13"/>
        <v>N/A</v>
      </c>
      <c r="I103" s="12" t="s">
        <v>1748</v>
      </c>
      <c r="J103" s="12" t="s">
        <v>1748</v>
      </c>
      <c r="K103" s="45" t="s">
        <v>739</v>
      </c>
      <c r="L103" s="9" t="str">
        <f t="shared" si="14"/>
        <v>N/A</v>
      </c>
    </row>
    <row r="104" spans="1:12" ht="25.5" x14ac:dyDescent="0.2">
      <c r="A104" s="46" t="s">
        <v>1455</v>
      </c>
      <c r="B104" s="35" t="s">
        <v>213</v>
      </c>
      <c r="C104" s="47" t="s">
        <v>1748</v>
      </c>
      <c r="D104" s="44" t="str">
        <f t="shared" si="11"/>
        <v>N/A</v>
      </c>
      <c r="E104" s="47" t="s">
        <v>1748</v>
      </c>
      <c r="F104" s="44" t="str">
        <f t="shared" si="12"/>
        <v>N/A</v>
      </c>
      <c r="G104" s="47" t="s">
        <v>1748</v>
      </c>
      <c r="H104" s="44" t="str">
        <f t="shared" si="13"/>
        <v>N/A</v>
      </c>
      <c r="I104" s="12" t="s">
        <v>1748</v>
      </c>
      <c r="J104" s="12" t="s">
        <v>1748</v>
      </c>
      <c r="K104" s="45" t="s">
        <v>739</v>
      </c>
      <c r="L104" s="9" t="str">
        <f t="shared" si="14"/>
        <v>N/A</v>
      </c>
    </row>
    <row r="105" spans="1:12" ht="25.5" x14ac:dyDescent="0.2">
      <c r="A105" s="46" t="s">
        <v>631</v>
      </c>
      <c r="B105" s="35" t="s">
        <v>213</v>
      </c>
      <c r="C105" s="47">
        <v>0</v>
      </c>
      <c r="D105" s="44" t="str">
        <f t="shared" si="11"/>
        <v>N/A</v>
      </c>
      <c r="E105" s="47">
        <v>0</v>
      </c>
      <c r="F105" s="44" t="str">
        <f t="shared" si="12"/>
        <v>N/A</v>
      </c>
      <c r="G105" s="47">
        <v>0</v>
      </c>
      <c r="H105" s="44" t="str">
        <f t="shared" si="13"/>
        <v>N/A</v>
      </c>
      <c r="I105" s="12" t="s">
        <v>1748</v>
      </c>
      <c r="J105" s="12" t="s">
        <v>1748</v>
      </c>
      <c r="K105" s="45" t="s">
        <v>739</v>
      </c>
      <c r="L105" s="9" t="str">
        <f t="shared" si="14"/>
        <v>N/A</v>
      </c>
    </row>
    <row r="106" spans="1:12" x14ac:dyDescent="0.2">
      <c r="A106" s="46" t="s">
        <v>632</v>
      </c>
      <c r="B106" s="35" t="s">
        <v>213</v>
      </c>
      <c r="C106" s="36">
        <v>0</v>
      </c>
      <c r="D106" s="44" t="str">
        <f t="shared" si="11"/>
        <v>N/A</v>
      </c>
      <c r="E106" s="36">
        <v>0</v>
      </c>
      <c r="F106" s="44" t="str">
        <f t="shared" si="12"/>
        <v>N/A</v>
      </c>
      <c r="G106" s="36">
        <v>0</v>
      </c>
      <c r="H106" s="44" t="str">
        <f t="shared" si="13"/>
        <v>N/A</v>
      </c>
      <c r="I106" s="12" t="s">
        <v>1748</v>
      </c>
      <c r="J106" s="12" t="s">
        <v>1748</v>
      </c>
      <c r="K106" s="45" t="s">
        <v>739</v>
      </c>
      <c r="L106" s="9" t="str">
        <f t="shared" si="14"/>
        <v>N/A</v>
      </c>
    </row>
    <row r="107" spans="1:12" ht="25.5" x14ac:dyDescent="0.2">
      <c r="A107" s="46" t="s">
        <v>1456</v>
      </c>
      <c r="B107" s="35" t="s">
        <v>213</v>
      </c>
      <c r="C107" s="47" t="s">
        <v>1748</v>
      </c>
      <c r="D107" s="44" t="str">
        <f t="shared" si="11"/>
        <v>N/A</v>
      </c>
      <c r="E107" s="47" t="s">
        <v>1748</v>
      </c>
      <c r="F107" s="44" t="str">
        <f t="shared" si="12"/>
        <v>N/A</v>
      </c>
      <c r="G107" s="47" t="s">
        <v>1748</v>
      </c>
      <c r="H107" s="44" t="str">
        <f t="shared" si="13"/>
        <v>N/A</v>
      </c>
      <c r="I107" s="12" t="s">
        <v>1748</v>
      </c>
      <c r="J107" s="12" t="s">
        <v>1748</v>
      </c>
      <c r="K107" s="45" t="s">
        <v>739</v>
      </c>
      <c r="L107" s="9" t="str">
        <f t="shared" si="14"/>
        <v>N/A</v>
      </c>
    </row>
    <row r="108" spans="1:12" ht="25.5" x14ac:dyDescent="0.2">
      <c r="A108" s="46" t="s">
        <v>633</v>
      </c>
      <c r="B108" s="35" t="s">
        <v>213</v>
      </c>
      <c r="C108" s="47">
        <v>0</v>
      </c>
      <c r="D108" s="44" t="str">
        <f t="shared" si="11"/>
        <v>N/A</v>
      </c>
      <c r="E108" s="47">
        <v>0</v>
      </c>
      <c r="F108" s="44" t="str">
        <f t="shared" si="12"/>
        <v>N/A</v>
      </c>
      <c r="G108" s="47">
        <v>0</v>
      </c>
      <c r="H108" s="44" t="str">
        <f t="shared" si="13"/>
        <v>N/A</v>
      </c>
      <c r="I108" s="12" t="s">
        <v>1748</v>
      </c>
      <c r="J108" s="12" t="s">
        <v>1748</v>
      </c>
      <c r="K108" s="45" t="s">
        <v>739</v>
      </c>
      <c r="L108" s="9" t="str">
        <f t="shared" si="14"/>
        <v>N/A</v>
      </c>
    </row>
    <row r="109" spans="1:12" x14ac:dyDescent="0.2">
      <c r="A109" s="46" t="s">
        <v>634</v>
      </c>
      <c r="B109" s="35" t="s">
        <v>213</v>
      </c>
      <c r="C109" s="36">
        <v>0</v>
      </c>
      <c r="D109" s="44" t="str">
        <f t="shared" si="11"/>
        <v>N/A</v>
      </c>
      <c r="E109" s="36">
        <v>0</v>
      </c>
      <c r="F109" s="44" t="str">
        <f t="shared" si="12"/>
        <v>N/A</v>
      </c>
      <c r="G109" s="36">
        <v>0</v>
      </c>
      <c r="H109" s="44" t="str">
        <f t="shared" si="13"/>
        <v>N/A</v>
      </c>
      <c r="I109" s="12" t="s">
        <v>1748</v>
      </c>
      <c r="J109" s="12" t="s">
        <v>1748</v>
      </c>
      <c r="K109" s="45" t="s">
        <v>739</v>
      </c>
      <c r="L109" s="9" t="str">
        <f t="shared" si="14"/>
        <v>N/A</v>
      </c>
    </row>
    <row r="110" spans="1:12" ht="25.5" x14ac:dyDescent="0.2">
      <c r="A110" s="46" t="s">
        <v>1457</v>
      </c>
      <c r="B110" s="35" t="s">
        <v>213</v>
      </c>
      <c r="C110" s="47" t="s">
        <v>1748</v>
      </c>
      <c r="D110" s="44" t="str">
        <f t="shared" si="11"/>
        <v>N/A</v>
      </c>
      <c r="E110" s="47" t="s">
        <v>1748</v>
      </c>
      <c r="F110" s="44" t="str">
        <f t="shared" si="12"/>
        <v>N/A</v>
      </c>
      <c r="G110" s="47" t="s">
        <v>1748</v>
      </c>
      <c r="H110" s="44" t="str">
        <f t="shared" si="13"/>
        <v>N/A</v>
      </c>
      <c r="I110" s="12" t="s">
        <v>1748</v>
      </c>
      <c r="J110" s="12" t="s">
        <v>1748</v>
      </c>
      <c r="K110" s="45" t="s">
        <v>739</v>
      </c>
      <c r="L110" s="9" t="str">
        <f t="shared" si="14"/>
        <v>N/A</v>
      </c>
    </row>
    <row r="111" spans="1:12" ht="25.5" x14ac:dyDescent="0.2">
      <c r="A111" s="46" t="s">
        <v>635</v>
      </c>
      <c r="B111" s="35" t="s">
        <v>213</v>
      </c>
      <c r="C111" s="47">
        <v>0</v>
      </c>
      <c r="D111" s="44" t="str">
        <f t="shared" si="11"/>
        <v>N/A</v>
      </c>
      <c r="E111" s="47">
        <v>0</v>
      </c>
      <c r="F111" s="44" t="str">
        <f t="shared" si="12"/>
        <v>N/A</v>
      </c>
      <c r="G111" s="47">
        <v>0</v>
      </c>
      <c r="H111" s="44" t="str">
        <f t="shared" si="13"/>
        <v>N/A</v>
      </c>
      <c r="I111" s="12" t="s">
        <v>1748</v>
      </c>
      <c r="J111" s="12" t="s">
        <v>1748</v>
      </c>
      <c r="K111" s="45" t="s">
        <v>739</v>
      </c>
      <c r="L111" s="9" t="str">
        <f t="shared" si="14"/>
        <v>N/A</v>
      </c>
    </row>
    <row r="112" spans="1:12" x14ac:dyDescent="0.2">
      <c r="A112" s="46" t="s">
        <v>636</v>
      </c>
      <c r="B112" s="35" t="s">
        <v>213</v>
      </c>
      <c r="C112" s="36">
        <v>0</v>
      </c>
      <c r="D112" s="44" t="str">
        <f t="shared" si="11"/>
        <v>N/A</v>
      </c>
      <c r="E112" s="36">
        <v>0</v>
      </c>
      <c r="F112" s="44" t="str">
        <f t="shared" si="12"/>
        <v>N/A</v>
      </c>
      <c r="G112" s="36">
        <v>0</v>
      </c>
      <c r="H112" s="44" t="str">
        <f t="shared" si="13"/>
        <v>N/A</v>
      </c>
      <c r="I112" s="12" t="s">
        <v>1748</v>
      </c>
      <c r="J112" s="12" t="s">
        <v>1748</v>
      </c>
      <c r="K112" s="45" t="s">
        <v>739</v>
      </c>
      <c r="L112" s="9" t="str">
        <f t="shared" si="14"/>
        <v>N/A</v>
      </c>
    </row>
    <row r="113" spans="1:12" x14ac:dyDescent="0.2">
      <c r="A113" s="46" t="s">
        <v>1458</v>
      </c>
      <c r="B113" s="35" t="s">
        <v>213</v>
      </c>
      <c r="C113" s="47" t="s">
        <v>1748</v>
      </c>
      <c r="D113" s="44" t="str">
        <f t="shared" si="11"/>
        <v>N/A</v>
      </c>
      <c r="E113" s="47" t="s">
        <v>1748</v>
      </c>
      <c r="F113" s="44" t="str">
        <f t="shared" si="12"/>
        <v>N/A</v>
      </c>
      <c r="G113" s="47" t="s">
        <v>1748</v>
      </c>
      <c r="H113" s="44" t="str">
        <f t="shared" si="13"/>
        <v>N/A</v>
      </c>
      <c r="I113" s="12" t="s">
        <v>1748</v>
      </c>
      <c r="J113" s="12" t="s">
        <v>1748</v>
      </c>
      <c r="K113" s="45" t="s">
        <v>739</v>
      </c>
      <c r="L113" s="9" t="str">
        <f t="shared" si="14"/>
        <v>N/A</v>
      </c>
    </row>
    <row r="114" spans="1:12" ht="25.5" x14ac:dyDescent="0.2">
      <c r="A114" s="46" t="s">
        <v>637</v>
      </c>
      <c r="B114" s="35" t="s">
        <v>213</v>
      </c>
      <c r="C114" s="47">
        <v>1420</v>
      </c>
      <c r="D114" s="44" t="str">
        <f t="shared" si="11"/>
        <v>N/A</v>
      </c>
      <c r="E114" s="47">
        <v>1388</v>
      </c>
      <c r="F114" s="44" t="str">
        <f t="shared" si="12"/>
        <v>N/A</v>
      </c>
      <c r="G114" s="47">
        <v>5280</v>
      </c>
      <c r="H114" s="44" t="str">
        <f t="shared" si="13"/>
        <v>N/A</v>
      </c>
      <c r="I114" s="12">
        <v>-2.25</v>
      </c>
      <c r="J114" s="12">
        <v>280.39999999999998</v>
      </c>
      <c r="K114" s="45" t="s">
        <v>739</v>
      </c>
      <c r="L114" s="9" t="str">
        <f>IF(J114="Div by 0", "N/A", IF(OR(J114="N/A",K114="N/A"),"N/A", IF(J114&gt;VALUE(MID(K114,1,2)), "No", IF(J114&lt;-1*VALUE(MID(K114,1,2)), "No", "Yes"))))</f>
        <v>No</v>
      </c>
    </row>
    <row r="115" spans="1:12" x14ac:dyDescent="0.2">
      <c r="A115" s="46" t="s">
        <v>638</v>
      </c>
      <c r="B115" s="35" t="s">
        <v>213</v>
      </c>
      <c r="C115" s="36">
        <v>18</v>
      </c>
      <c r="D115" s="44" t="str">
        <f t="shared" si="11"/>
        <v>N/A</v>
      </c>
      <c r="E115" s="36">
        <v>11</v>
      </c>
      <c r="F115" s="44" t="str">
        <f t="shared" si="12"/>
        <v>N/A</v>
      </c>
      <c r="G115" s="36">
        <v>16</v>
      </c>
      <c r="H115" s="44" t="str">
        <f t="shared" si="13"/>
        <v>N/A</v>
      </c>
      <c r="I115" s="12">
        <v>-44.4</v>
      </c>
      <c r="J115" s="12">
        <v>60</v>
      </c>
      <c r="K115" s="45" t="s">
        <v>739</v>
      </c>
      <c r="L115" s="9" t="str">
        <f t="shared" ref="L115:L119" si="15">IF(J115="Div by 0", "N/A", IF(OR(J115="N/A",K115="N/A"),"N/A", IF(J115&gt;VALUE(MID(K115,1,2)), "No", IF(J115&lt;-1*VALUE(MID(K115,1,2)), "No", "Yes"))))</f>
        <v>No</v>
      </c>
    </row>
    <row r="116" spans="1:12" ht="25.5" x14ac:dyDescent="0.2">
      <c r="A116" s="46" t="s">
        <v>1459</v>
      </c>
      <c r="B116" s="35" t="s">
        <v>213</v>
      </c>
      <c r="C116" s="47">
        <v>78.888888889</v>
      </c>
      <c r="D116" s="44" t="str">
        <f t="shared" si="11"/>
        <v>N/A</v>
      </c>
      <c r="E116" s="47">
        <v>138.80000000000001</v>
      </c>
      <c r="F116" s="44" t="str">
        <f t="shared" si="12"/>
        <v>N/A</v>
      </c>
      <c r="G116" s="47">
        <v>330</v>
      </c>
      <c r="H116" s="44" t="str">
        <f t="shared" si="13"/>
        <v>N/A</v>
      </c>
      <c r="I116" s="12">
        <v>75.94</v>
      </c>
      <c r="J116" s="12">
        <v>137.80000000000001</v>
      </c>
      <c r="K116" s="45" t="s">
        <v>739</v>
      </c>
      <c r="L116" s="9" t="str">
        <f t="shared" si="15"/>
        <v>No</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1748</v>
      </c>
      <c r="J117" s="12" t="s">
        <v>1748</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1748</v>
      </c>
      <c r="J118" s="12" t="s">
        <v>1748</v>
      </c>
      <c r="K118" s="45" t="s">
        <v>739</v>
      </c>
      <c r="L118" s="9" t="str">
        <f t="shared" si="15"/>
        <v>N/A</v>
      </c>
    </row>
    <row r="119" spans="1:12" ht="25.5" x14ac:dyDescent="0.2">
      <c r="A119" s="46" t="s">
        <v>1460</v>
      </c>
      <c r="B119" s="35" t="s">
        <v>213</v>
      </c>
      <c r="C119" s="47" t="s">
        <v>1748</v>
      </c>
      <c r="D119" s="44" t="str">
        <f t="shared" si="11"/>
        <v>N/A</v>
      </c>
      <c r="E119" s="47" t="s">
        <v>1748</v>
      </c>
      <c r="F119" s="44" t="str">
        <f t="shared" si="12"/>
        <v>N/A</v>
      </c>
      <c r="G119" s="47" t="s">
        <v>1748</v>
      </c>
      <c r="H119" s="44" t="str">
        <f t="shared" si="13"/>
        <v>N/A</v>
      </c>
      <c r="I119" s="12" t="s">
        <v>1748</v>
      </c>
      <c r="J119" s="12" t="s">
        <v>1748</v>
      </c>
      <c r="K119" s="45" t="s">
        <v>739</v>
      </c>
      <c r="L119" s="9" t="str">
        <f t="shared" si="15"/>
        <v>N/A</v>
      </c>
    </row>
    <row r="120" spans="1:12" ht="25.5" x14ac:dyDescent="0.2">
      <c r="A120" s="46" t="s">
        <v>641</v>
      </c>
      <c r="B120" s="35" t="s">
        <v>213</v>
      </c>
      <c r="C120" s="47">
        <v>15057856</v>
      </c>
      <c r="D120" s="44" t="str">
        <f t="shared" si="11"/>
        <v>N/A</v>
      </c>
      <c r="E120" s="47">
        <v>13566799</v>
      </c>
      <c r="F120" s="44" t="str">
        <f t="shared" si="12"/>
        <v>N/A</v>
      </c>
      <c r="G120" s="47">
        <v>16577983</v>
      </c>
      <c r="H120" s="44" t="str">
        <f t="shared" si="13"/>
        <v>N/A</v>
      </c>
      <c r="I120" s="12">
        <v>-9.9</v>
      </c>
      <c r="J120" s="12">
        <v>22.2</v>
      </c>
      <c r="K120" s="45" t="s">
        <v>739</v>
      </c>
      <c r="L120" s="9" t="str">
        <f t="shared" ref="L120:L131" si="16">IF(J120="Div by 0", "N/A", IF(K120="N/A","N/A", IF(J120&gt;VALUE(MID(K120,1,2)), "No", IF(J120&lt;-1*VALUE(MID(K120,1,2)), "No", "Yes"))))</f>
        <v>Yes</v>
      </c>
    </row>
    <row r="121" spans="1:12" ht="25.5" x14ac:dyDescent="0.2">
      <c r="A121" s="46" t="s">
        <v>642</v>
      </c>
      <c r="B121" s="35" t="s">
        <v>213</v>
      </c>
      <c r="C121" s="36">
        <v>1793</v>
      </c>
      <c r="D121" s="44" t="str">
        <f t="shared" si="11"/>
        <v>N/A</v>
      </c>
      <c r="E121" s="36">
        <v>1816</v>
      </c>
      <c r="F121" s="44" t="str">
        <f t="shared" si="12"/>
        <v>N/A</v>
      </c>
      <c r="G121" s="36">
        <v>1765</v>
      </c>
      <c r="H121" s="44" t="str">
        <f t="shared" si="13"/>
        <v>N/A</v>
      </c>
      <c r="I121" s="12">
        <v>1.2829999999999999</v>
      </c>
      <c r="J121" s="12">
        <v>-2.81</v>
      </c>
      <c r="K121" s="45" t="s">
        <v>739</v>
      </c>
      <c r="L121" s="9" t="str">
        <f t="shared" si="16"/>
        <v>Yes</v>
      </c>
    </row>
    <row r="122" spans="1:12" ht="25.5" x14ac:dyDescent="0.2">
      <c r="A122" s="46" t="s">
        <v>1461</v>
      </c>
      <c r="B122" s="35" t="s">
        <v>213</v>
      </c>
      <c r="C122" s="47">
        <v>8398.1349692999993</v>
      </c>
      <c r="D122" s="44" t="str">
        <f t="shared" si="11"/>
        <v>N/A</v>
      </c>
      <c r="E122" s="47">
        <v>7470.7042952000002</v>
      </c>
      <c r="F122" s="44" t="str">
        <f t="shared" si="12"/>
        <v>N/A</v>
      </c>
      <c r="G122" s="47">
        <v>9392.6249291999993</v>
      </c>
      <c r="H122" s="44" t="str">
        <f t="shared" si="13"/>
        <v>N/A</v>
      </c>
      <c r="I122" s="12">
        <v>-11</v>
      </c>
      <c r="J122" s="12">
        <v>25.73</v>
      </c>
      <c r="K122" s="45" t="s">
        <v>739</v>
      </c>
      <c r="L122" s="9" t="str">
        <f t="shared" si="16"/>
        <v>Yes</v>
      </c>
    </row>
    <row r="123" spans="1:12" ht="25.5" x14ac:dyDescent="0.2">
      <c r="A123" s="46" t="s">
        <v>643</v>
      </c>
      <c r="B123" s="35" t="s">
        <v>213</v>
      </c>
      <c r="C123" s="47">
        <v>0</v>
      </c>
      <c r="D123" s="44" t="str">
        <f t="shared" ref="D123:D131" si="17">IF($B123="N/A","N/A",IF(C123&gt;10,"No",IF(C123&lt;-10,"No","Yes")))</f>
        <v>N/A</v>
      </c>
      <c r="E123" s="47">
        <v>0</v>
      </c>
      <c r="F123" s="44" t="str">
        <f t="shared" ref="F123:F131" si="18">IF($B123="N/A","N/A",IF(E123&gt;10,"No",IF(E123&lt;-10,"No","Yes")))</f>
        <v>N/A</v>
      </c>
      <c r="G123" s="47">
        <v>0</v>
      </c>
      <c r="H123" s="44" t="str">
        <f t="shared" ref="H123:H131" si="19">IF($B123="N/A","N/A",IF(G123&gt;10,"No",IF(G123&lt;-10,"No","Yes")))</f>
        <v>N/A</v>
      </c>
      <c r="I123" s="12" t="s">
        <v>1748</v>
      </c>
      <c r="J123" s="12" t="s">
        <v>1748</v>
      </c>
      <c r="K123" s="45" t="s">
        <v>739</v>
      </c>
      <c r="L123" s="9" t="str">
        <f t="shared" si="16"/>
        <v>N/A</v>
      </c>
    </row>
    <row r="124" spans="1:12" x14ac:dyDescent="0.2">
      <c r="A124" s="46" t="s">
        <v>644</v>
      </c>
      <c r="B124" s="35" t="s">
        <v>213</v>
      </c>
      <c r="C124" s="36">
        <v>0</v>
      </c>
      <c r="D124" s="44" t="str">
        <f t="shared" si="17"/>
        <v>N/A</v>
      </c>
      <c r="E124" s="36">
        <v>0</v>
      </c>
      <c r="F124" s="44" t="str">
        <f t="shared" si="18"/>
        <v>N/A</v>
      </c>
      <c r="G124" s="36">
        <v>0</v>
      </c>
      <c r="H124" s="44" t="str">
        <f t="shared" si="19"/>
        <v>N/A</v>
      </c>
      <c r="I124" s="12" t="s">
        <v>1748</v>
      </c>
      <c r="J124" s="12" t="s">
        <v>1748</v>
      </c>
      <c r="K124" s="45" t="s">
        <v>739</v>
      </c>
      <c r="L124" s="9" t="str">
        <f t="shared" si="16"/>
        <v>N/A</v>
      </c>
    </row>
    <row r="125" spans="1:12" ht="25.5" x14ac:dyDescent="0.2">
      <c r="A125" s="46" t="s">
        <v>1462</v>
      </c>
      <c r="B125" s="35" t="s">
        <v>213</v>
      </c>
      <c r="C125" s="47" t="s">
        <v>1748</v>
      </c>
      <c r="D125" s="44" t="str">
        <f t="shared" si="17"/>
        <v>N/A</v>
      </c>
      <c r="E125" s="47" t="s">
        <v>1748</v>
      </c>
      <c r="F125" s="44" t="str">
        <f t="shared" si="18"/>
        <v>N/A</v>
      </c>
      <c r="G125" s="47" t="s">
        <v>1748</v>
      </c>
      <c r="H125" s="44" t="str">
        <f t="shared" si="19"/>
        <v>N/A</v>
      </c>
      <c r="I125" s="12" t="s">
        <v>1748</v>
      </c>
      <c r="J125" s="12" t="s">
        <v>1748</v>
      </c>
      <c r="K125" s="45" t="s">
        <v>739</v>
      </c>
      <c r="L125" s="9" t="str">
        <f t="shared" si="16"/>
        <v>N/A</v>
      </c>
    </row>
    <row r="126" spans="1:12" ht="25.5" x14ac:dyDescent="0.2">
      <c r="A126" s="46" t="s">
        <v>645</v>
      </c>
      <c r="B126" s="35" t="s">
        <v>213</v>
      </c>
      <c r="C126" s="47">
        <v>24951</v>
      </c>
      <c r="D126" s="44" t="str">
        <f t="shared" si="17"/>
        <v>N/A</v>
      </c>
      <c r="E126" s="47">
        <v>40060</v>
      </c>
      <c r="F126" s="44" t="str">
        <f t="shared" si="18"/>
        <v>N/A</v>
      </c>
      <c r="G126" s="47">
        <v>23255</v>
      </c>
      <c r="H126" s="44" t="str">
        <f t="shared" si="19"/>
        <v>N/A</v>
      </c>
      <c r="I126" s="12">
        <v>60.55</v>
      </c>
      <c r="J126" s="12">
        <v>-41.9</v>
      </c>
      <c r="K126" s="45" t="s">
        <v>739</v>
      </c>
      <c r="L126" s="9" t="str">
        <f t="shared" si="16"/>
        <v>No</v>
      </c>
    </row>
    <row r="127" spans="1:12" x14ac:dyDescent="0.2">
      <c r="A127" s="46" t="s">
        <v>646</v>
      </c>
      <c r="B127" s="35" t="s">
        <v>213</v>
      </c>
      <c r="C127" s="36">
        <v>185</v>
      </c>
      <c r="D127" s="44" t="str">
        <f t="shared" si="17"/>
        <v>N/A</v>
      </c>
      <c r="E127" s="36">
        <v>194</v>
      </c>
      <c r="F127" s="44" t="str">
        <f t="shared" si="18"/>
        <v>N/A</v>
      </c>
      <c r="G127" s="36">
        <v>175</v>
      </c>
      <c r="H127" s="44" t="str">
        <f t="shared" si="19"/>
        <v>N/A</v>
      </c>
      <c r="I127" s="12">
        <v>4.8650000000000002</v>
      </c>
      <c r="J127" s="12">
        <v>-9.7899999999999991</v>
      </c>
      <c r="K127" s="45" t="s">
        <v>739</v>
      </c>
      <c r="L127" s="9" t="str">
        <f t="shared" si="16"/>
        <v>Yes</v>
      </c>
    </row>
    <row r="128" spans="1:12" ht="25.5" x14ac:dyDescent="0.2">
      <c r="A128" s="46" t="s">
        <v>1463</v>
      </c>
      <c r="B128" s="35" t="s">
        <v>213</v>
      </c>
      <c r="C128" s="47">
        <v>134.87027026999999</v>
      </c>
      <c r="D128" s="44" t="str">
        <f t="shared" si="17"/>
        <v>N/A</v>
      </c>
      <c r="E128" s="47">
        <v>206.49484536</v>
      </c>
      <c r="F128" s="44" t="str">
        <f t="shared" si="18"/>
        <v>N/A</v>
      </c>
      <c r="G128" s="47">
        <v>132.88571429000001</v>
      </c>
      <c r="H128" s="44" t="str">
        <f t="shared" si="19"/>
        <v>N/A</v>
      </c>
      <c r="I128" s="12">
        <v>53.11</v>
      </c>
      <c r="J128" s="12">
        <v>-35.6</v>
      </c>
      <c r="K128" s="45" t="s">
        <v>739</v>
      </c>
      <c r="L128" s="9" t="str">
        <f t="shared" si="16"/>
        <v>No</v>
      </c>
    </row>
    <row r="129" spans="1:12" ht="25.5" x14ac:dyDescent="0.2">
      <c r="A129" s="46" t="s">
        <v>647</v>
      </c>
      <c r="B129" s="35" t="s">
        <v>213</v>
      </c>
      <c r="C129" s="47">
        <v>0</v>
      </c>
      <c r="D129" s="44" t="str">
        <f t="shared" si="17"/>
        <v>N/A</v>
      </c>
      <c r="E129" s="47">
        <v>218</v>
      </c>
      <c r="F129" s="44" t="str">
        <f t="shared" si="18"/>
        <v>N/A</v>
      </c>
      <c r="G129" s="47">
        <v>4603</v>
      </c>
      <c r="H129" s="44" t="str">
        <f t="shared" si="19"/>
        <v>N/A</v>
      </c>
      <c r="I129" s="12" t="s">
        <v>1748</v>
      </c>
      <c r="J129" s="12">
        <v>2011</v>
      </c>
      <c r="K129" s="45" t="s">
        <v>739</v>
      </c>
      <c r="L129" s="9" t="str">
        <f t="shared" si="16"/>
        <v>No</v>
      </c>
    </row>
    <row r="130" spans="1:12" x14ac:dyDescent="0.2">
      <c r="A130" s="46" t="s">
        <v>648</v>
      </c>
      <c r="B130" s="35" t="s">
        <v>213</v>
      </c>
      <c r="C130" s="36">
        <v>0</v>
      </c>
      <c r="D130" s="44" t="str">
        <f t="shared" si="17"/>
        <v>N/A</v>
      </c>
      <c r="E130" s="36">
        <v>11</v>
      </c>
      <c r="F130" s="44" t="str">
        <f t="shared" si="18"/>
        <v>N/A</v>
      </c>
      <c r="G130" s="36">
        <v>11</v>
      </c>
      <c r="H130" s="44" t="str">
        <f t="shared" si="19"/>
        <v>N/A</v>
      </c>
      <c r="I130" s="12" t="s">
        <v>1748</v>
      </c>
      <c r="J130" s="12">
        <v>100</v>
      </c>
      <c r="K130" s="45" t="s">
        <v>739</v>
      </c>
      <c r="L130" s="9" t="str">
        <f t="shared" si="16"/>
        <v>No</v>
      </c>
    </row>
    <row r="131" spans="1:12" ht="25.5" x14ac:dyDescent="0.2">
      <c r="A131" s="46" t="s">
        <v>1464</v>
      </c>
      <c r="B131" s="35" t="s">
        <v>213</v>
      </c>
      <c r="C131" s="47" t="s">
        <v>1748</v>
      </c>
      <c r="D131" s="44" t="str">
        <f t="shared" si="17"/>
        <v>N/A</v>
      </c>
      <c r="E131" s="47">
        <v>218</v>
      </c>
      <c r="F131" s="44" t="str">
        <f t="shared" si="18"/>
        <v>N/A</v>
      </c>
      <c r="G131" s="47">
        <v>2301.5</v>
      </c>
      <c r="H131" s="44" t="str">
        <f t="shared" si="19"/>
        <v>N/A</v>
      </c>
      <c r="I131" s="12" t="s">
        <v>1748</v>
      </c>
      <c r="J131" s="12">
        <v>955.7</v>
      </c>
      <c r="K131" s="45" t="s">
        <v>739</v>
      </c>
      <c r="L131" s="9" t="str">
        <f t="shared" si="16"/>
        <v>No</v>
      </c>
    </row>
    <row r="132" spans="1:12" x14ac:dyDescent="0.2">
      <c r="A132" s="46" t="s">
        <v>1465</v>
      </c>
      <c r="B132" s="35" t="s">
        <v>213</v>
      </c>
      <c r="C132" s="47">
        <v>118.80459946000001</v>
      </c>
      <c r="D132" s="44" t="str">
        <f t="shared" ref="D132:D143" si="20">IF($B132="N/A","N/A",IF(C132&gt;10,"No",IF(C132&lt;-10,"No","Yes")))</f>
        <v>N/A</v>
      </c>
      <c r="E132" s="47">
        <v>123.11057553000001</v>
      </c>
      <c r="F132" s="44" t="str">
        <f t="shared" ref="F132:F143" si="21">IF($B132="N/A","N/A",IF(E132&gt;10,"No",IF(E132&lt;-10,"No","Yes")))</f>
        <v>N/A</v>
      </c>
      <c r="G132" s="47">
        <v>90.895202932999993</v>
      </c>
      <c r="H132" s="44" t="str">
        <f t="shared" ref="H132:H143" si="22">IF($B132="N/A","N/A",IF(G132&gt;10,"No",IF(G132&lt;-10,"No","Yes")))</f>
        <v>N/A</v>
      </c>
      <c r="I132" s="12">
        <v>3.6240000000000001</v>
      </c>
      <c r="J132" s="12">
        <v>-26.2</v>
      </c>
      <c r="K132" s="45" t="s">
        <v>739</v>
      </c>
      <c r="L132" s="9" t="str">
        <f t="shared" ref="L132:L143" si="23">IF(J132="Div by 0", "N/A", IF(K132="N/A","N/A", IF(J132&gt;VALUE(MID(K132,1,2)), "No", IF(J132&lt;-1*VALUE(MID(K132,1,2)), "No", "Yes"))))</f>
        <v>Yes</v>
      </c>
    </row>
    <row r="133" spans="1:12" x14ac:dyDescent="0.2">
      <c r="A133" s="46" t="s">
        <v>1466</v>
      </c>
      <c r="B133" s="35" t="s">
        <v>213</v>
      </c>
      <c r="C133" s="47">
        <v>40.607838704999999</v>
      </c>
      <c r="D133" s="44" t="str">
        <f t="shared" si="20"/>
        <v>N/A</v>
      </c>
      <c r="E133" s="47">
        <v>54.232107175000003</v>
      </c>
      <c r="F133" s="44" t="str">
        <f t="shared" si="21"/>
        <v>N/A</v>
      </c>
      <c r="G133" s="47">
        <v>48.771188316</v>
      </c>
      <c r="H133" s="44" t="str">
        <f t="shared" si="22"/>
        <v>N/A</v>
      </c>
      <c r="I133" s="12">
        <v>33.549999999999997</v>
      </c>
      <c r="J133" s="12">
        <v>-10.1</v>
      </c>
      <c r="K133" s="45" t="s">
        <v>739</v>
      </c>
      <c r="L133" s="9" t="str">
        <f t="shared" si="23"/>
        <v>Yes</v>
      </c>
    </row>
    <row r="134" spans="1:12" x14ac:dyDescent="0.2">
      <c r="A134" s="46" t="s">
        <v>1467</v>
      </c>
      <c r="B134" s="35" t="s">
        <v>213</v>
      </c>
      <c r="C134" s="47">
        <v>223.96301718999999</v>
      </c>
      <c r="D134" s="44" t="str">
        <f t="shared" si="20"/>
        <v>N/A</v>
      </c>
      <c r="E134" s="47">
        <v>219.82199974</v>
      </c>
      <c r="F134" s="44" t="str">
        <f t="shared" si="21"/>
        <v>N/A</v>
      </c>
      <c r="G134" s="47">
        <v>141.09131545</v>
      </c>
      <c r="H134" s="44" t="str">
        <f t="shared" si="22"/>
        <v>N/A</v>
      </c>
      <c r="I134" s="12">
        <v>-1.85</v>
      </c>
      <c r="J134" s="12">
        <v>-35.799999999999997</v>
      </c>
      <c r="K134" s="45" t="s">
        <v>739</v>
      </c>
      <c r="L134" s="9" t="str">
        <f t="shared" si="23"/>
        <v>No</v>
      </c>
    </row>
    <row r="135" spans="1:12" x14ac:dyDescent="0.2">
      <c r="A135" s="46" t="s">
        <v>1468</v>
      </c>
      <c r="B135" s="35" t="s">
        <v>213</v>
      </c>
      <c r="C135" s="47">
        <v>564.90496998000003</v>
      </c>
      <c r="D135" s="44" t="str">
        <f t="shared" si="20"/>
        <v>N/A</v>
      </c>
      <c r="E135" s="47">
        <v>639.63360990000001</v>
      </c>
      <c r="F135" s="44" t="str">
        <f t="shared" si="21"/>
        <v>N/A</v>
      </c>
      <c r="G135" s="47">
        <v>599.31371992000004</v>
      </c>
      <c r="H135" s="44" t="str">
        <f t="shared" si="22"/>
        <v>N/A</v>
      </c>
      <c r="I135" s="12">
        <v>13.23</v>
      </c>
      <c r="J135" s="12">
        <v>-6.3</v>
      </c>
      <c r="K135" s="45" t="s">
        <v>739</v>
      </c>
      <c r="L135" s="9" t="str">
        <f t="shared" si="23"/>
        <v>Yes</v>
      </c>
    </row>
    <row r="136" spans="1:12" x14ac:dyDescent="0.2">
      <c r="A136" s="46" t="s">
        <v>1469</v>
      </c>
      <c r="B136" s="35" t="s">
        <v>213</v>
      </c>
      <c r="C136" s="47">
        <v>765.11034762999998</v>
      </c>
      <c r="D136" s="44" t="str">
        <f t="shared" si="20"/>
        <v>N/A</v>
      </c>
      <c r="E136" s="47">
        <v>864.45059036999999</v>
      </c>
      <c r="F136" s="44" t="str">
        <f t="shared" si="21"/>
        <v>N/A</v>
      </c>
      <c r="G136" s="47">
        <v>834.93857047999995</v>
      </c>
      <c r="H136" s="44" t="str">
        <f t="shared" si="22"/>
        <v>N/A</v>
      </c>
      <c r="I136" s="12">
        <v>12.98</v>
      </c>
      <c r="J136" s="12">
        <v>-3.41</v>
      </c>
      <c r="K136" s="45" t="s">
        <v>739</v>
      </c>
      <c r="L136" s="9" t="str">
        <f t="shared" si="23"/>
        <v>Yes</v>
      </c>
    </row>
    <row r="137" spans="1:12" x14ac:dyDescent="0.2">
      <c r="A137" s="46" t="s">
        <v>1470</v>
      </c>
      <c r="B137" s="35" t="s">
        <v>213</v>
      </c>
      <c r="C137" s="47">
        <v>329.72049650000002</v>
      </c>
      <c r="D137" s="44" t="str">
        <f t="shared" si="20"/>
        <v>N/A</v>
      </c>
      <c r="E137" s="47">
        <v>340.77168118999998</v>
      </c>
      <c r="F137" s="44" t="str">
        <f t="shared" si="21"/>
        <v>N/A</v>
      </c>
      <c r="G137" s="47">
        <v>277.11551723999997</v>
      </c>
      <c r="H137" s="44" t="str">
        <f t="shared" si="22"/>
        <v>N/A</v>
      </c>
      <c r="I137" s="12">
        <v>3.3519999999999999</v>
      </c>
      <c r="J137" s="12">
        <v>-18.7</v>
      </c>
      <c r="K137" s="45" t="s">
        <v>739</v>
      </c>
      <c r="L137" s="9" t="str">
        <f t="shared" si="23"/>
        <v>Yes</v>
      </c>
    </row>
    <row r="138" spans="1:12" x14ac:dyDescent="0.2">
      <c r="A138" s="46" t="s">
        <v>1471</v>
      </c>
      <c r="B138" s="35" t="s">
        <v>213</v>
      </c>
      <c r="C138" s="47">
        <v>2.8131084707</v>
      </c>
      <c r="D138" s="44" t="str">
        <f t="shared" si="20"/>
        <v>N/A</v>
      </c>
      <c r="E138" s="47">
        <v>4.0097721585999997</v>
      </c>
      <c r="F138" s="44" t="str">
        <f t="shared" si="21"/>
        <v>N/A</v>
      </c>
      <c r="G138" s="47">
        <v>1.8907621605</v>
      </c>
      <c r="H138" s="44" t="str">
        <f t="shared" si="22"/>
        <v>N/A</v>
      </c>
      <c r="I138" s="12">
        <v>42.54</v>
      </c>
      <c r="J138" s="12">
        <v>-52.8</v>
      </c>
      <c r="K138" s="45" t="s">
        <v>739</v>
      </c>
      <c r="L138" s="9" t="str">
        <f t="shared" si="23"/>
        <v>No</v>
      </c>
    </row>
    <row r="139" spans="1:12" x14ac:dyDescent="0.2">
      <c r="A139" s="46" t="s">
        <v>1472</v>
      </c>
      <c r="B139" s="35" t="s">
        <v>213</v>
      </c>
      <c r="C139" s="47">
        <v>0.83847927310000003</v>
      </c>
      <c r="D139" s="44" t="str">
        <f t="shared" si="20"/>
        <v>N/A</v>
      </c>
      <c r="E139" s="47">
        <v>0.63478655770000003</v>
      </c>
      <c r="F139" s="44" t="str">
        <f t="shared" si="21"/>
        <v>N/A</v>
      </c>
      <c r="G139" s="47">
        <v>0.30874087189999999</v>
      </c>
      <c r="H139" s="44" t="str">
        <f t="shared" si="22"/>
        <v>N/A</v>
      </c>
      <c r="I139" s="12">
        <v>-24.3</v>
      </c>
      <c r="J139" s="12">
        <v>-51.4</v>
      </c>
      <c r="K139" s="45" t="s">
        <v>739</v>
      </c>
      <c r="L139" s="9" t="str">
        <f t="shared" si="23"/>
        <v>No</v>
      </c>
    </row>
    <row r="140" spans="1:12" x14ac:dyDescent="0.2">
      <c r="A140" s="46" t="s">
        <v>1473</v>
      </c>
      <c r="B140" s="35" t="s">
        <v>213</v>
      </c>
      <c r="C140" s="47">
        <v>5.3912157861000001</v>
      </c>
      <c r="D140" s="44" t="str">
        <f t="shared" si="20"/>
        <v>N/A</v>
      </c>
      <c r="E140" s="47">
        <v>8.2432713560999993</v>
      </c>
      <c r="F140" s="44" t="str">
        <f t="shared" si="21"/>
        <v>N/A</v>
      </c>
      <c r="G140" s="47">
        <v>4.0337164751000003</v>
      </c>
      <c r="H140" s="44" t="str">
        <f t="shared" si="22"/>
        <v>N/A</v>
      </c>
      <c r="I140" s="12">
        <v>52.9</v>
      </c>
      <c r="J140" s="12">
        <v>-51.1</v>
      </c>
      <c r="K140" s="45" t="s">
        <v>739</v>
      </c>
      <c r="L140" s="9" t="str">
        <f t="shared" si="23"/>
        <v>No</v>
      </c>
    </row>
    <row r="141" spans="1:12" x14ac:dyDescent="0.2">
      <c r="A141" s="46" t="s">
        <v>1474</v>
      </c>
      <c r="B141" s="35" t="s">
        <v>213</v>
      </c>
      <c r="C141" s="47">
        <v>2697.6025042000001</v>
      </c>
      <c r="D141" s="44" t="str">
        <f t="shared" si="20"/>
        <v>N/A</v>
      </c>
      <c r="E141" s="47">
        <v>3335.1325167999998</v>
      </c>
      <c r="F141" s="44" t="str">
        <f t="shared" si="21"/>
        <v>N/A</v>
      </c>
      <c r="G141" s="47">
        <v>3599.7648456000002</v>
      </c>
      <c r="H141" s="44" t="str">
        <f t="shared" si="22"/>
        <v>N/A</v>
      </c>
      <c r="I141" s="12">
        <v>23.63</v>
      </c>
      <c r="J141" s="12">
        <v>7.9349999999999996</v>
      </c>
      <c r="K141" s="45" t="s">
        <v>739</v>
      </c>
      <c r="L141" s="9" t="str">
        <f t="shared" si="23"/>
        <v>Yes</v>
      </c>
    </row>
    <row r="142" spans="1:12" x14ac:dyDescent="0.2">
      <c r="A142" s="46" t="s">
        <v>1475</v>
      </c>
      <c r="B142" s="35" t="s">
        <v>213</v>
      </c>
      <c r="C142" s="47">
        <v>744.14479454000002</v>
      </c>
      <c r="D142" s="44" t="str">
        <f t="shared" si="20"/>
        <v>N/A</v>
      </c>
      <c r="E142" s="47">
        <v>900.63996367000004</v>
      </c>
      <c r="F142" s="44" t="str">
        <f t="shared" si="21"/>
        <v>N/A</v>
      </c>
      <c r="G142" s="47">
        <v>884.05328612999995</v>
      </c>
      <c r="H142" s="44" t="str">
        <f t="shared" si="22"/>
        <v>N/A</v>
      </c>
      <c r="I142" s="12">
        <v>21.03</v>
      </c>
      <c r="J142" s="12">
        <v>-1.84</v>
      </c>
      <c r="K142" s="45" t="s">
        <v>739</v>
      </c>
      <c r="L142" s="9" t="str">
        <f t="shared" si="23"/>
        <v>Yes</v>
      </c>
    </row>
    <row r="143" spans="1:12" x14ac:dyDescent="0.2">
      <c r="A143" s="46" t="s">
        <v>1476</v>
      </c>
      <c r="B143" s="35" t="s">
        <v>213</v>
      </c>
      <c r="C143" s="47">
        <v>5443.6194779999996</v>
      </c>
      <c r="D143" s="44" t="str">
        <f t="shared" si="20"/>
        <v>N/A</v>
      </c>
      <c r="E143" s="47">
        <v>6713.3063321</v>
      </c>
      <c r="F143" s="44" t="str">
        <f t="shared" si="21"/>
        <v>N/A</v>
      </c>
      <c r="G143" s="47">
        <v>7292.0831417999998</v>
      </c>
      <c r="H143" s="44" t="str">
        <f t="shared" si="22"/>
        <v>N/A</v>
      </c>
      <c r="I143" s="12">
        <v>23.32</v>
      </c>
      <c r="J143" s="12">
        <v>8.6210000000000004</v>
      </c>
      <c r="K143" s="45" t="s">
        <v>739</v>
      </c>
      <c r="L143" s="9" t="str">
        <f t="shared" si="23"/>
        <v>Yes</v>
      </c>
    </row>
    <row r="144" spans="1:12" x14ac:dyDescent="0.2">
      <c r="A144" s="46" t="s">
        <v>89</v>
      </c>
      <c r="B144" s="35" t="s">
        <v>213</v>
      </c>
      <c r="C144" s="8">
        <v>3.0611984156999998</v>
      </c>
      <c r="D144" s="44" t="str">
        <f t="shared" ref="D144:D161" si="24">IF($B144="N/A","N/A",IF(C144&gt;10,"No",IF(C144&lt;-10,"No","Yes")))</f>
        <v>N/A</v>
      </c>
      <c r="E144" s="8">
        <v>3.0975898854000001</v>
      </c>
      <c r="F144" s="44" t="str">
        <f t="shared" ref="F144:F161" si="25">IF($B144="N/A","N/A",IF(E144&gt;10,"No",IF(E144&lt;-10,"No","Yes")))</f>
        <v>N/A</v>
      </c>
      <c r="G144" s="8">
        <v>3.0491583187</v>
      </c>
      <c r="H144" s="44" t="str">
        <f t="shared" ref="H144:H161" si="26">IF($B144="N/A","N/A",IF(G144&gt;10,"No",IF(G144&lt;-10,"No","Yes")))</f>
        <v>N/A</v>
      </c>
      <c r="I144" s="12">
        <v>1.1890000000000001</v>
      </c>
      <c r="J144" s="12">
        <v>-1.56</v>
      </c>
      <c r="K144" s="45" t="s">
        <v>739</v>
      </c>
      <c r="L144" s="9" t="str">
        <f t="shared" ref="L144:L161" si="27">IF(J144="Div by 0", "N/A", IF(K144="N/A","N/A", IF(J144&gt;VALUE(MID(K144,1,2)), "No", IF(J144&lt;-1*VALUE(MID(K144,1,2)), "No", "Yes"))))</f>
        <v>Yes</v>
      </c>
    </row>
    <row r="145" spans="1:12" x14ac:dyDescent="0.2">
      <c r="A145" s="46" t="s">
        <v>477</v>
      </c>
      <c r="B145" s="35" t="s">
        <v>213</v>
      </c>
      <c r="C145" s="8">
        <v>1.8172776999</v>
      </c>
      <c r="D145" s="44" t="str">
        <f t="shared" si="24"/>
        <v>N/A</v>
      </c>
      <c r="E145" s="8">
        <v>1.8074477748</v>
      </c>
      <c r="F145" s="44" t="str">
        <f t="shared" si="25"/>
        <v>N/A</v>
      </c>
      <c r="G145" s="8">
        <v>1.7791546802</v>
      </c>
      <c r="H145" s="44" t="str">
        <f t="shared" si="26"/>
        <v>N/A</v>
      </c>
      <c r="I145" s="12">
        <v>-0.54100000000000004</v>
      </c>
      <c r="J145" s="12">
        <v>-1.57</v>
      </c>
      <c r="K145" s="45" t="s">
        <v>739</v>
      </c>
      <c r="L145" s="9" t="str">
        <f t="shared" si="27"/>
        <v>Yes</v>
      </c>
    </row>
    <row r="146" spans="1:12" x14ac:dyDescent="0.2">
      <c r="A146" s="46" t="s">
        <v>478</v>
      </c>
      <c r="B146" s="35" t="s">
        <v>213</v>
      </c>
      <c r="C146" s="8">
        <v>4.9140674729000002</v>
      </c>
      <c r="D146" s="44" t="str">
        <f t="shared" si="24"/>
        <v>N/A</v>
      </c>
      <c r="E146" s="8">
        <v>4.9278377323999996</v>
      </c>
      <c r="F146" s="44" t="str">
        <f t="shared" si="25"/>
        <v>N/A</v>
      </c>
      <c r="G146" s="8">
        <v>4.7637292464999996</v>
      </c>
      <c r="H146" s="44" t="str">
        <f t="shared" si="26"/>
        <v>N/A</v>
      </c>
      <c r="I146" s="12">
        <v>0.2802</v>
      </c>
      <c r="J146" s="12">
        <v>-3.33</v>
      </c>
      <c r="K146" s="45" t="s">
        <v>739</v>
      </c>
      <c r="L146" s="9" t="str">
        <f t="shared" si="27"/>
        <v>Yes</v>
      </c>
    </row>
    <row r="147" spans="1:12" x14ac:dyDescent="0.2">
      <c r="A147" s="46" t="s">
        <v>1477</v>
      </c>
      <c r="B147" s="35" t="s">
        <v>213</v>
      </c>
      <c r="C147" s="8">
        <v>2.0595374984000001</v>
      </c>
      <c r="D147" s="44" t="str">
        <f t="shared" si="24"/>
        <v>N/A</v>
      </c>
      <c r="E147" s="8">
        <v>2.3706045041000001</v>
      </c>
      <c r="F147" s="44" t="str">
        <f t="shared" si="25"/>
        <v>N/A</v>
      </c>
      <c r="G147" s="8">
        <v>2.3675513787</v>
      </c>
      <c r="H147" s="44" t="str">
        <f t="shared" si="26"/>
        <v>N/A</v>
      </c>
      <c r="I147" s="12">
        <v>15.1</v>
      </c>
      <c r="J147" s="12">
        <v>-0.129</v>
      </c>
      <c r="K147" s="45" t="s">
        <v>739</v>
      </c>
      <c r="L147" s="9" t="str">
        <f t="shared" si="27"/>
        <v>Yes</v>
      </c>
    </row>
    <row r="148" spans="1:12" x14ac:dyDescent="0.2">
      <c r="A148" s="46" t="s">
        <v>1478</v>
      </c>
      <c r="B148" s="35" t="s">
        <v>213</v>
      </c>
      <c r="C148" s="8">
        <v>2.6807106369999998</v>
      </c>
      <c r="D148" s="44" t="str">
        <f t="shared" si="24"/>
        <v>N/A</v>
      </c>
      <c r="E148" s="8">
        <v>3.0108991825999998</v>
      </c>
      <c r="F148" s="44" t="str">
        <f t="shared" si="25"/>
        <v>N/A</v>
      </c>
      <c r="G148" s="8">
        <v>3.1157335694000001</v>
      </c>
      <c r="H148" s="44" t="str">
        <f t="shared" si="26"/>
        <v>N/A</v>
      </c>
      <c r="I148" s="12">
        <v>12.32</v>
      </c>
      <c r="J148" s="12">
        <v>3.4820000000000002</v>
      </c>
      <c r="K148" s="45" t="s">
        <v>739</v>
      </c>
      <c r="L148" s="9" t="str">
        <f t="shared" si="27"/>
        <v>Yes</v>
      </c>
    </row>
    <row r="149" spans="1:12" x14ac:dyDescent="0.2">
      <c r="A149" s="46" t="s">
        <v>1479</v>
      </c>
      <c r="B149" s="35" t="s">
        <v>213</v>
      </c>
      <c r="C149" s="8">
        <v>1.3494589432999999</v>
      </c>
      <c r="D149" s="44" t="str">
        <f t="shared" si="24"/>
        <v>N/A</v>
      </c>
      <c r="E149" s="8">
        <v>1.5342608243</v>
      </c>
      <c r="F149" s="44" t="str">
        <f t="shared" si="25"/>
        <v>N/A</v>
      </c>
      <c r="G149" s="8">
        <v>1.3537675606999999</v>
      </c>
      <c r="H149" s="44" t="str">
        <f t="shared" si="26"/>
        <v>N/A</v>
      </c>
      <c r="I149" s="12">
        <v>13.69</v>
      </c>
      <c r="J149" s="12">
        <v>-11.8</v>
      </c>
      <c r="K149" s="45" t="s">
        <v>739</v>
      </c>
      <c r="L149" s="9" t="str">
        <f t="shared" si="27"/>
        <v>Yes</v>
      </c>
    </row>
    <row r="150" spans="1:12" x14ac:dyDescent="0.2">
      <c r="A150" s="46" t="s">
        <v>90</v>
      </c>
      <c r="B150" s="35" t="s">
        <v>213</v>
      </c>
      <c r="C150" s="8">
        <v>2.3252842723999998</v>
      </c>
      <c r="D150" s="44" t="str">
        <f t="shared" si="24"/>
        <v>N/A</v>
      </c>
      <c r="E150" s="8">
        <v>2.3627024891000001</v>
      </c>
      <c r="F150" s="44" t="str">
        <f t="shared" si="25"/>
        <v>N/A</v>
      </c>
      <c r="G150" s="8">
        <v>1.8408551069000001</v>
      </c>
      <c r="H150" s="44" t="str">
        <f t="shared" si="26"/>
        <v>N/A</v>
      </c>
      <c r="I150" s="12">
        <v>1.609</v>
      </c>
      <c r="J150" s="12">
        <v>-22.1</v>
      </c>
      <c r="K150" s="45" t="s">
        <v>739</v>
      </c>
      <c r="L150" s="9" t="str">
        <f t="shared" si="27"/>
        <v>Yes</v>
      </c>
    </row>
    <row r="151" spans="1:12" x14ac:dyDescent="0.2">
      <c r="A151" s="46" t="s">
        <v>479</v>
      </c>
      <c r="B151" s="35" t="s">
        <v>213</v>
      </c>
      <c r="C151" s="8">
        <v>1.3561773880000001</v>
      </c>
      <c r="D151" s="44" t="str">
        <f t="shared" si="24"/>
        <v>N/A</v>
      </c>
      <c r="E151" s="8">
        <v>1.3351498637999999</v>
      </c>
      <c r="F151" s="44" t="str">
        <f t="shared" si="25"/>
        <v>N/A</v>
      </c>
      <c r="G151" s="8">
        <v>1.0179243195000001</v>
      </c>
      <c r="H151" s="44" t="str">
        <f t="shared" si="26"/>
        <v>N/A</v>
      </c>
      <c r="I151" s="12">
        <v>-1.55</v>
      </c>
      <c r="J151" s="12">
        <v>-23.8</v>
      </c>
      <c r="K151" s="45" t="s">
        <v>739</v>
      </c>
      <c r="L151" s="9" t="str">
        <f t="shared" si="27"/>
        <v>Yes</v>
      </c>
    </row>
    <row r="152" spans="1:12" x14ac:dyDescent="0.2">
      <c r="A152" s="46" t="s">
        <v>480</v>
      </c>
      <c r="B152" s="35" t="s">
        <v>213</v>
      </c>
      <c r="C152" s="8">
        <v>3.7619350732000001</v>
      </c>
      <c r="D152" s="44" t="str">
        <f t="shared" si="24"/>
        <v>N/A</v>
      </c>
      <c r="E152" s="8">
        <v>3.7966454296999999</v>
      </c>
      <c r="F152" s="44" t="str">
        <f t="shared" si="25"/>
        <v>N/A</v>
      </c>
      <c r="G152" s="8">
        <v>2.9821200510999999</v>
      </c>
      <c r="H152" s="44" t="str">
        <f t="shared" si="26"/>
        <v>N/A</v>
      </c>
      <c r="I152" s="12">
        <v>0.92269999999999996</v>
      </c>
      <c r="J152" s="12">
        <v>-21.5</v>
      </c>
      <c r="K152" s="45" t="s">
        <v>739</v>
      </c>
      <c r="L152" s="9" t="str">
        <f t="shared" si="27"/>
        <v>Yes</v>
      </c>
    </row>
    <row r="153" spans="1:12" x14ac:dyDescent="0.2">
      <c r="A153" s="46" t="s">
        <v>117</v>
      </c>
      <c r="B153" s="35" t="s">
        <v>213</v>
      </c>
      <c r="C153" s="8">
        <v>14.434649290999999</v>
      </c>
      <c r="D153" s="44" t="str">
        <f t="shared" si="24"/>
        <v>N/A</v>
      </c>
      <c r="E153" s="8">
        <v>15.242986962</v>
      </c>
      <c r="F153" s="44" t="str">
        <f t="shared" si="25"/>
        <v>N/A</v>
      </c>
      <c r="G153" s="8">
        <v>15.230300527000001</v>
      </c>
      <c r="H153" s="44" t="str">
        <f t="shared" si="26"/>
        <v>N/A</v>
      </c>
      <c r="I153" s="12">
        <v>5.6</v>
      </c>
      <c r="J153" s="12">
        <v>-8.3000000000000004E-2</v>
      </c>
      <c r="K153" s="45" t="s">
        <v>739</v>
      </c>
      <c r="L153" s="9" t="str">
        <f t="shared" si="27"/>
        <v>Yes</v>
      </c>
    </row>
    <row r="154" spans="1:12" x14ac:dyDescent="0.2">
      <c r="A154" s="46" t="s">
        <v>481</v>
      </c>
      <c r="B154" s="35" t="s">
        <v>213</v>
      </c>
      <c r="C154" s="8">
        <v>8.7473441526000002</v>
      </c>
      <c r="D154" s="44" t="str">
        <f t="shared" si="24"/>
        <v>N/A</v>
      </c>
      <c r="E154" s="8">
        <v>9.0099909172999997</v>
      </c>
      <c r="F154" s="44" t="str">
        <f t="shared" si="25"/>
        <v>N/A</v>
      </c>
      <c r="G154" s="8">
        <v>9.0595264438999994</v>
      </c>
      <c r="H154" s="44" t="str">
        <f t="shared" si="26"/>
        <v>N/A</v>
      </c>
      <c r="I154" s="12">
        <v>3.0030000000000001</v>
      </c>
      <c r="J154" s="12">
        <v>0.54979999999999996</v>
      </c>
      <c r="K154" s="45" t="s">
        <v>739</v>
      </c>
      <c r="L154" s="9" t="str">
        <f t="shared" si="27"/>
        <v>Yes</v>
      </c>
    </row>
    <row r="155" spans="1:12" x14ac:dyDescent="0.2">
      <c r="A155" s="46" t="s">
        <v>482</v>
      </c>
      <c r="B155" s="35" t="s">
        <v>213</v>
      </c>
      <c r="C155" s="8">
        <v>22.889879057999998</v>
      </c>
      <c r="D155" s="44" t="str">
        <f t="shared" si="24"/>
        <v>N/A</v>
      </c>
      <c r="E155" s="8">
        <v>23.982577037999999</v>
      </c>
      <c r="F155" s="44" t="str">
        <f t="shared" si="25"/>
        <v>N/A</v>
      </c>
      <c r="G155" s="8">
        <v>23.697318008</v>
      </c>
      <c r="H155" s="44" t="str">
        <f t="shared" si="26"/>
        <v>N/A</v>
      </c>
      <c r="I155" s="12">
        <v>4.774</v>
      </c>
      <c r="J155" s="12">
        <v>-1.19</v>
      </c>
      <c r="K155" s="45" t="s">
        <v>739</v>
      </c>
      <c r="L155" s="9" t="str">
        <f t="shared" si="27"/>
        <v>Yes</v>
      </c>
    </row>
    <row r="156" spans="1:12" x14ac:dyDescent="0.2">
      <c r="A156" s="46" t="s">
        <v>1480</v>
      </c>
      <c r="B156" s="35" t="s">
        <v>213</v>
      </c>
      <c r="C156" s="36">
        <v>1.6636060100000001</v>
      </c>
      <c r="D156" s="44" t="str">
        <f t="shared" si="24"/>
        <v>N/A</v>
      </c>
      <c r="E156" s="36">
        <v>1.6632653061</v>
      </c>
      <c r="F156" s="44" t="str">
        <f t="shared" si="25"/>
        <v>N/A</v>
      </c>
      <c r="G156" s="36">
        <v>1.3132938188000001</v>
      </c>
      <c r="H156" s="44" t="str">
        <f t="shared" si="26"/>
        <v>N/A</v>
      </c>
      <c r="I156" s="12">
        <v>-0.02</v>
      </c>
      <c r="J156" s="12">
        <v>-21</v>
      </c>
      <c r="K156" s="45" t="s">
        <v>739</v>
      </c>
      <c r="L156" s="9" t="str">
        <f t="shared" si="27"/>
        <v>Yes</v>
      </c>
    </row>
    <row r="157" spans="1:12" x14ac:dyDescent="0.2">
      <c r="A157" s="46" t="s">
        <v>1481</v>
      </c>
      <c r="B157" s="35" t="s">
        <v>213</v>
      </c>
      <c r="C157" s="36">
        <v>0.73383084580000002</v>
      </c>
      <c r="D157" s="44" t="str">
        <f t="shared" si="24"/>
        <v>N/A</v>
      </c>
      <c r="E157" s="36">
        <v>1.1758793970000001</v>
      </c>
      <c r="F157" s="44" t="str">
        <f t="shared" si="25"/>
        <v>N/A</v>
      </c>
      <c r="G157" s="36">
        <v>1.0920398010000001</v>
      </c>
      <c r="H157" s="44" t="str">
        <f t="shared" si="26"/>
        <v>N/A</v>
      </c>
      <c r="I157" s="12">
        <v>60.24</v>
      </c>
      <c r="J157" s="12">
        <v>-7.13</v>
      </c>
      <c r="K157" s="45" t="s">
        <v>739</v>
      </c>
      <c r="L157" s="9" t="str">
        <f t="shared" si="27"/>
        <v>Yes</v>
      </c>
    </row>
    <row r="158" spans="1:12" x14ac:dyDescent="0.2">
      <c r="A158" s="46" t="s">
        <v>1482</v>
      </c>
      <c r="B158" s="35" t="s">
        <v>213</v>
      </c>
      <c r="C158" s="36">
        <v>2.0362694300999999</v>
      </c>
      <c r="D158" s="44" t="str">
        <f t="shared" si="24"/>
        <v>N/A</v>
      </c>
      <c r="E158" s="36">
        <v>1.8878627967999999</v>
      </c>
      <c r="F158" s="44" t="str">
        <f t="shared" si="25"/>
        <v>N/A</v>
      </c>
      <c r="G158" s="36">
        <v>1.3069705093999999</v>
      </c>
      <c r="H158" s="44" t="str">
        <f t="shared" si="26"/>
        <v>N/A</v>
      </c>
      <c r="I158" s="12">
        <v>-7.29</v>
      </c>
      <c r="J158" s="12">
        <v>-30.8</v>
      </c>
      <c r="K158" s="45" t="s">
        <v>739</v>
      </c>
      <c r="L158" s="9" t="str">
        <f t="shared" si="27"/>
        <v>No</v>
      </c>
    </row>
    <row r="159" spans="1:12" x14ac:dyDescent="0.2">
      <c r="A159" s="46" t="s">
        <v>1483</v>
      </c>
      <c r="B159" s="35" t="s">
        <v>213</v>
      </c>
      <c r="C159" s="36">
        <v>166.70595532999999</v>
      </c>
      <c r="D159" s="44" t="str">
        <f t="shared" si="24"/>
        <v>N/A</v>
      </c>
      <c r="E159" s="36">
        <v>164.65111110999999</v>
      </c>
      <c r="F159" s="44" t="str">
        <f t="shared" si="25"/>
        <v>N/A</v>
      </c>
      <c r="G159" s="36">
        <v>158.30098146</v>
      </c>
      <c r="H159" s="44" t="str">
        <f t="shared" si="26"/>
        <v>N/A</v>
      </c>
      <c r="I159" s="12">
        <v>-1.23</v>
      </c>
      <c r="J159" s="12">
        <v>-3.86</v>
      </c>
      <c r="K159" s="45" t="s">
        <v>739</v>
      </c>
      <c r="L159" s="9" t="str">
        <f t="shared" si="27"/>
        <v>Yes</v>
      </c>
    </row>
    <row r="160" spans="1:12" x14ac:dyDescent="0.2">
      <c r="A160" s="46" t="s">
        <v>1484</v>
      </c>
      <c r="B160" s="35" t="s">
        <v>213</v>
      </c>
      <c r="C160" s="36">
        <v>177.36762225999999</v>
      </c>
      <c r="D160" s="44" t="str">
        <f t="shared" si="24"/>
        <v>N/A</v>
      </c>
      <c r="E160" s="36">
        <v>178.83861236999999</v>
      </c>
      <c r="F160" s="44" t="str">
        <f t="shared" si="25"/>
        <v>N/A</v>
      </c>
      <c r="G160" s="36">
        <v>171.64346591</v>
      </c>
      <c r="H160" s="44" t="str">
        <f t="shared" si="26"/>
        <v>N/A</v>
      </c>
      <c r="I160" s="12">
        <v>0.82930000000000004</v>
      </c>
      <c r="J160" s="12">
        <v>-4.0199999999999996</v>
      </c>
      <c r="K160" s="45" t="s">
        <v>739</v>
      </c>
      <c r="L160" s="9" t="str">
        <f t="shared" si="27"/>
        <v>Yes</v>
      </c>
    </row>
    <row r="161" spans="1:12" x14ac:dyDescent="0.2">
      <c r="A161" s="46" t="s">
        <v>1485</v>
      </c>
      <c r="B161" s="35" t="s">
        <v>213</v>
      </c>
      <c r="C161" s="36">
        <v>137.60377358</v>
      </c>
      <c r="D161" s="44" t="str">
        <f t="shared" si="24"/>
        <v>N/A</v>
      </c>
      <c r="E161" s="36">
        <v>125.31779661</v>
      </c>
      <c r="F161" s="44" t="str">
        <f t="shared" si="25"/>
        <v>N/A</v>
      </c>
      <c r="G161" s="36">
        <v>114.53301887000001</v>
      </c>
      <c r="H161" s="44" t="str">
        <f t="shared" si="26"/>
        <v>N/A</v>
      </c>
      <c r="I161" s="12">
        <v>-8.93</v>
      </c>
      <c r="J161" s="12">
        <v>-8.61</v>
      </c>
      <c r="K161" s="45" t="s">
        <v>739</v>
      </c>
      <c r="L161" s="9" t="str">
        <f t="shared" si="27"/>
        <v>Yes</v>
      </c>
    </row>
    <row r="162" spans="1:12" x14ac:dyDescent="0.2">
      <c r="A162" s="46" t="s">
        <v>1618</v>
      </c>
      <c r="B162" s="35" t="s">
        <v>213</v>
      </c>
      <c r="C162" s="36">
        <v>11</v>
      </c>
      <c r="D162" s="44" t="str">
        <f t="shared" ref="D162:D172" si="28">IF($B162="N/A","N/A",IF(C162&gt;10,"No",IF(C162&lt;-10,"No","Yes")))</f>
        <v>N/A</v>
      </c>
      <c r="E162" s="36">
        <v>11</v>
      </c>
      <c r="F162" s="44" t="str">
        <f t="shared" ref="F162:F172" si="29">IF($B162="N/A","N/A",IF(E162&gt;10,"No",IF(E162&lt;-10,"No","Yes")))</f>
        <v>N/A</v>
      </c>
      <c r="G162" s="36">
        <v>11</v>
      </c>
      <c r="H162" s="44" t="str">
        <f t="shared" ref="H162:H172" si="30">IF($B162="N/A","N/A",IF(G162&gt;10,"No",IF(G162&lt;-10,"No","Yes")))</f>
        <v>N/A</v>
      </c>
      <c r="I162" s="12">
        <v>100</v>
      </c>
      <c r="J162" s="12">
        <v>50</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17</v>
      </c>
      <c r="F163" s="44" t="str">
        <f t="shared" si="29"/>
        <v>N/A</v>
      </c>
      <c r="G163" s="36">
        <v>23</v>
      </c>
      <c r="H163" s="44" t="str">
        <f t="shared" si="30"/>
        <v>N/A</v>
      </c>
      <c r="I163" s="12">
        <v>70</v>
      </c>
      <c r="J163" s="12">
        <v>35.29</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1748</v>
      </c>
      <c r="J164" s="12" t="s">
        <v>1748</v>
      </c>
      <c r="K164" s="14" t="s">
        <v>213</v>
      </c>
      <c r="L164" s="9" t="str">
        <f t="shared" si="31"/>
        <v>N/A</v>
      </c>
    </row>
    <row r="165" spans="1:12" ht="25.5" x14ac:dyDescent="0.2">
      <c r="A165" s="46" t="s">
        <v>1486</v>
      </c>
      <c r="B165" s="35" t="s">
        <v>213</v>
      </c>
      <c r="C165" s="36">
        <v>0</v>
      </c>
      <c r="D165" s="44" t="str">
        <f t="shared" si="28"/>
        <v>N/A</v>
      </c>
      <c r="E165" s="36">
        <v>0</v>
      </c>
      <c r="F165" s="44" t="str">
        <f t="shared" si="29"/>
        <v>N/A</v>
      </c>
      <c r="G165" s="36">
        <v>11</v>
      </c>
      <c r="H165" s="44" t="str">
        <f t="shared" si="30"/>
        <v>N/A</v>
      </c>
      <c r="I165" s="12" t="s">
        <v>1748</v>
      </c>
      <c r="J165" s="12" t="s">
        <v>1748</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1748</v>
      </c>
      <c r="J166" s="12" t="s">
        <v>1748</v>
      </c>
      <c r="K166" s="14" t="s">
        <v>213</v>
      </c>
      <c r="L166" s="9" t="str">
        <f t="shared" si="31"/>
        <v>N/A</v>
      </c>
    </row>
    <row r="167" spans="1:12" x14ac:dyDescent="0.2">
      <c r="A167" s="46" t="s">
        <v>1621</v>
      </c>
      <c r="B167" s="35" t="s">
        <v>213</v>
      </c>
      <c r="C167" s="36">
        <v>184</v>
      </c>
      <c r="D167" s="44" t="str">
        <f t="shared" si="28"/>
        <v>N/A</v>
      </c>
      <c r="E167" s="36">
        <v>225</v>
      </c>
      <c r="F167" s="44" t="str">
        <f t="shared" si="29"/>
        <v>N/A</v>
      </c>
      <c r="G167" s="36">
        <v>255</v>
      </c>
      <c r="H167" s="44" t="str">
        <f t="shared" si="30"/>
        <v>N/A</v>
      </c>
      <c r="I167" s="12">
        <v>22.28</v>
      </c>
      <c r="J167" s="12">
        <v>13.33</v>
      </c>
      <c r="K167" s="14" t="s">
        <v>213</v>
      </c>
      <c r="L167" s="9" t="str">
        <f t="shared" si="31"/>
        <v>N/A</v>
      </c>
    </row>
    <row r="168" spans="1:12" x14ac:dyDescent="0.2">
      <c r="A168" s="46" t="s">
        <v>125</v>
      </c>
      <c r="B168" s="35" t="s">
        <v>213</v>
      </c>
      <c r="C168" s="47">
        <v>5685064</v>
      </c>
      <c r="D168" s="44" t="str">
        <f t="shared" si="28"/>
        <v>N/A</v>
      </c>
      <c r="E168" s="47">
        <v>5519357</v>
      </c>
      <c r="F168" s="44" t="str">
        <f t="shared" si="29"/>
        <v>N/A</v>
      </c>
      <c r="G168" s="47">
        <v>5359491</v>
      </c>
      <c r="H168" s="44" t="str">
        <f t="shared" si="30"/>
        <v>N/A</v>
      </c>
      <c r="I168" s="12">
        <v>-2.91</v>
      </c>
      <c r="J168" s="12">
        <v>-2.9</v>
      </c>
      <c r="K168" s="14" t="s">
        <v>213</v>
      </c>
      <c r="L168" s="9" t="str">
        <f t="shared" si="31"/>
        <v>N/A</v>
      </c>
    </row>
    <row r="169" spans="1:12" x14ac:dyDescent="0.2">
      <c r="A169" s="46" t="s">
        <v>1622</v>
      </c>
      <c r="B169" s="35" t="s">
        <v>213</v>
      </c>
      <c r="C169" s="47">
        <v>123115</v>
      </c>
      <c r="D169" s="44" t="str">
        <f t="shared" si="28"/>
        <v>N/A</v>
      </c>
      <c r="E169" s="47">
        <v>280612</v>
      </c>
      <c r="F169" s="44" t="str">
        <f t="shared" si="29"/>
        <v>N/A</v>
      </c>
      <c r="G169" s="47">
        <v>47959</v>
      </c>
      <c r="H169" s="44" t="str">
        <f t="shared" si="30"/>
        <v>N/A</v>
      </c>
      <c r="I169" s="12">
        <v>127.9</v>
      </c>
      <c r="J169" s="12">
        <v>-82.9</v>
      </c>
      <c r="K169" s="14" t="s">
        <v>213</v>
      </c>
      <c r="L169" s="9" t="str">
        <f t="shared" si="31"/>
        <v>N/A</v>
      </c>
    </row>
    <row r="170" spans="1:12" x14ac:dyDescent="0.2">
      <c r="A170" s="46" t="s">
        <v>1379</v>
      </c>
      <c r="B170" s="35" t="s">
        <v>213</v>
      </c>
      <c r="C170" s="47">
        <v>96300</v>
      </c>
      <c r="D170" s="44" t="str">
        <f t="shared" si="28"/>
        <v>N/A</v>
      </c>
      <c r="E170" s="47">
        <v>134344</v>
      </c>
      <c r="F170" s="44" t="str">
        <f t="shared" si="29"/>
        <v>N/A</v>
      </c>
      <c r="G170" s="47">
        <v>230686</v>
      </c>
      <c r="H170" s="44" t="str">
        <f t="shared" si="30"/>
        <v>N/A</v>
      </c>
      <c r="I170" s="12">
        <v>39.51</v>
      </c>
      <c r="J170" s="12">
        <v>71.709999999999994</v>
      </c>
      <c r="K170" s="14" t="s">
        <v>213</v>
      </c>
      <c r="L170" s="9" t="str">
        <f t="shared" si="31"/>
        <v>N/A</v>
      </c>
    </row>
    <row r="171" spans="1:12" x14ac:dyDescent="0.2">
      <c r="A171" s="46" t="s">
        <v>1616</v>
      </c>
      <c r="B171" s="35" t="s">
        <v>213</v>
      </c>
      <c r="C171" s="47">
        <v>14713</v>
      </c>
      <c r="D171" s="44" t="str">
        <f t="shared" si="28"/>
        <v>N/A</v>
      </c>
      <c r="E171" s="47">
        <v>20601</v>
      </c>
      <c r="F171" s="44" t="str">
        <f t="shared" si="29"/>
        <v>N/A</v>
      </c>
      <c r="G171" s="47">
        <v>10902</v>
      </c>
      <c r="H171" s="44" t="str">
        <f t="shared" si="30"/>
        <v>N/A</v>
      </c>
      <c r="I171" s="12">
        <v>40.020000000000003</v>
      </c>
      <c r="J171" s="12">
        <v>-47.1</v>
      </c>
      <c r="K171" s="14" t="s">
        <v>213</v>
      </c>
      <c r="L171" s="9" t="str">
        <f t="shared" si="31"/>
        <v>N/A</v>
      </c>
    </row>
    <row r="172" spans="1:12" x14ac:dyDescent="0.2">
      <c r="A172" s="46" t="s">
        <v>1617</v>
      </c>
      <c r="B172" s="35" t="s">
        <v>213</v>
      </c>
      <c r="C172" s="47">
        <v>5669790</v>
      </c>
      <c r="D172" s="44" t="str">
        <f t="shared" si="28"/>
        <v>N/A</v>
      </c>
      <c r="E172" s="47">
        <v>5519357</v>
      </c>
      <c r="F172" s="44" t="str">
        <f t="shared" si="29"/>
        <v>N/A</v>
      </c>
      <c r="G172" s="47">
        <v>5359475</v>
      </c>
      <c r="H172" s="44" t="str">
        <f t="shared" si="30"/>
        <v>N/A</v>
      </c>
      <c r="I172" s="12">
        <v>-2.65</v>
      </c>
      <c r="J172" s="12">
        <v>-2.9</v>
      </c>
      <c r="K172" s="14" t="s">
        <v>213</v>
      </c>
      <c r="L172" s="9" t="str">
        <f t="shared" si="31"/>
        <v>N/A</v>
      </c>
    </row>
    <row r="173" spans="1:12" ht="25.5" x14ac:dyDescent="0.2">
      <c r="A173" s="46" t="s">
        <v>1380</v>
      </c>
      <c r="B173" s="35" t="s">
        <v>213</v>
      </c>
      <c r="C173" s="47">
        <v>35</v>
      </c>
      <c r="D173" s="44" t="str">
        <f t="shared" ref="D173:D187" si="32">IF($B173="N/A","N/A",IF(C173&gt;10,"No",IF(C173&lt;-10,"No","Yes")))</f>
        <v>N/A</v>
      </c>
      <c r="E173" s="47">
        <v>108</v>
      </c>
      <c r="F173" s="44" t="str">
        <f t="shared" ref="F173:F187" si="33">IF($B173="N/A","N/A",IF(E173&gt;10,"No",IF(E173&lt;-10,"No","Yes")))</f>
        <v>N/A</v>
      </c>
      <c r="G173" s="47">
        <v>36</v>
      </c>
      <c r="H173" s="44" t="str">
        <f t="shared" ref="H173:H187" si="34">IF($B173="N/A","N/A",IF(G173&gt;10,"No",IF(G173&lt;-10,"No","Yes")))</f>
        <v>N/A</v>
      </c>
      <c r="I173" s="12">
        <v>208.6</v>
      </c>
      <c r="J173" s="12">
        <v>-66.7</v>
      </c>
      <c r="K173" s="45" t="s">
        <v>739</v>
      </c>
      <c r="L173" s="9" t="str">
        <f t="shared" ref="L173:L187" si="35">IF(J173="Div by 0", "N/A", IF(K173="N/A","N/A", IF(J173&gt;VALUE(MID(K173,1,2)), "No", IF(J173&lt;-1*VALUE(MID(K173,1,2)), "No", "Yes"))))</f>
        <v>No</v>
      </c>
    </row>
    <row r="174" spans="1:12" x14ac:dyDescent="0.2">
      <c r="A174" s="46" t="s">
        <v>649</v>
      </c>
      <c r="B174" s="35" t="s">
        <v>213</v>
      </c>
      <c r="C174" s="36">
        <v>11</v>
      </c>
      <c r="D174" s="44" t="str">
        <f t="shared" si="32"/>
        <v>N/A</v>
      </c>
      <c r="E174" s="36">
        <v>11</v>
      </c>
      <c r="F174" s="44" t="str">
        <f t="shared" si="33"/>
        <v>N/A</v>
      </c>
      <c r="G174" s="36">
        <v>11</v>
      </c>
      <c r="H174" s="44" t="str">
        <f t="shared" si="34"/>
        <v>N/A</v>
      </c>
      <c r="I174" s="12">
        <v>100</v>
      </c>
      <c r="J174" s="12">
        <v>-50</v>
      </c>
      <c r="K174" s="45" t="s">
        <v>739</v>
      </c>
      <c r="L174" s="9" t="str">
        <f t="shared" si="35"/>
        <v>No</v>
      </c>
    </row>
    <row r="175" spans="1:12" ht="25.5" x14ac:dyDescent="0.2">
      <c r="A175" s="46" t="s">
        <v>1381</v>
      </c>
      <c r="B175" s="35" t="s">
        <v>213</v>
      </c>
      <c r="C175" s="47">
        <v>35</v>
      </c>
      <c r="D175" s="44" t="str">
        <f t="shared" si="32"/>
        <v>N/A</v>
      </c>
      <c r="E175" s="47">
        <v>54</v>
      </c>
      <c r="F175" s="44" t="str">
        <f t="shared" si="33"/>
        <v>N/A</v>
      </c>
      <c r="G175" s="47">
        <v>36</v>
      </c>
      <c r="H175" s="44" t="str">
        <f t="shared" si="34"/>
        <v>N/A</v>
      </c>
      <c r="I175" s="12">
        <v>54.29</v>
      </c>
      <c r="J175" s="12">
        <v>-33.299999999999997</v>
      </c>
      <c r="K175" s="45" t="s">
        <v>739</v>
      </c>
      <c r="L175" s="9" t="str">
        <f t="shared" si="35"/>
        <v>No</v>
      </c>
    </row>
    <row r="176" spans="1:12" ht="25.5" x14ac:dyDescent="0.2">
      <c r="A176" s="46" t="s">
        <v>1382</v>
      </c>
      <c r="B176" s="35" t="s">
        <v>213</v>
      </c>
      <c r="C176" s="47">
        <v>45</v>
      </c>
      <c r="D176" s="44" t="str">
        <f t="shared" si="32"/>
        <v>N/A</v>
      </c>
      <c r="E176" s="47">
        <v>0</v>
      </c>
      <c r="F176" s="44" t="str">
        <f t="shared" si="33"/>
        <v>N/A</v>
      </c>
      <c r="G176" s="47">
        <v>207</v>
      </c>
      <c r="H176" s="44" t="str">
        <f t="shared" si="34"/>
        <v>N/A</v>
      </c>
      <c r="I176" s="12">
        <v>-100</v>
      </c>
      <c r="J176" s="12" t="s">
        <v>1748</v>
      </c>
      <c r="K176" s="45" t="s">
        <v>739</v>
      </c>
      <c r="L176" s="9" t="str">
        <f t="shared" si="35"/>
        <v>N/A</v>
      </c>
    </row>
    <row r="177" spans="1:12" x14ac:dyDescent="0.2">
      <c r="A177" s="46" t="s">
        <v>516</v>
      </c>
      <c r="B177" s="35" t="s">
        <v>213</v>
      </c>
      <c r="C177" s="36">
        <v>11</v>
      </c>
      <c r="D177" s="44" t="str">
        <f t="shared" si="32"/>
        <v>N/A</v>
      </c>
      <c r="E177" s="36">
        <v>0</v>
      </c>
      <c r="F177" s="44" t="str">
        <f t="shared" si="33"/>
        <v>N/A</v>
      </c>
      <c r="G177" s="36">
        <v>11</v>
      </c>
      <c r="H177" s="44" t="str">
        <f t="shared" si="34"/>
        <v>N/A</v>
      </c>
      <c r="I177" s="12">
        <v>-100</v>
      </c>
      <c r="J177" s="12" t="s">
        <v>1748</v>
      </c>
      <c r="K177" s="45" t="s">
        <v>739</v>
      </c>
      <c r="L177" s="9" t="str">
        <f t="shared" si="35"/>
        <v>N/A</v>
      </c>
    </row>
    <row r="178" spans="1:12" ht="25.5" x14ac:dyDescent="0.2">
      <c r="A178" s="46" t="s">
        <v>1383</v>
      </c>
      <c r="B178" s="35" t="s">
        <v>213</v>
      </c>
      <c r="C178" s="47">
        <v>45</v>
      </c>
      <c r="D178" s="44" t="str">
        <f t="shared" si="32"/>
        <v>N/A</v>
      </c>
      <c r="E178" s="47" t="s">
        <v>1748</v>
      </c>
      <c r="F178" s="44" t="str">
        <f t="shared" si="33"/>
        <v>N/A</v>
      </c>
      <c r="G178" s="47">
        <v>51.75</v>
      </c>
      <c r="H178" s="44" t="str">
        <f t="shared" si="34"/>
        <v>N/A</v>
      </c>
      <c r="I178" s="12" t="s">
        <v>1748</v>
      </c>
      <c r="J178" s="12" t="s">
        <v>1748</v>
      </c>
      <c r="K178" s="45" t="s">
        <v>739</v>
      </c>
      <c r="L178" s="9" t="str">
        <f t="shared" si="35"/>
        <v>N/A</v>
      </c>
    </row>
    <row r="179" spans="1:12" ht="25.5" x14ac:dyDescent="0.2">
      <c r="A179" s="46" t="s">
        <v>1384</v>
      </c>
      <c r="B179" s="35" t="s">
        <v>213</v>
      </c>
      <c r="C179" s="47">
        <v>0</v>
      </c>
      <c r="D179" s="44" t="str">
        <f t="shared" si="32"/>
        <v>N/A</v>
      </c>
      <c r="E179" s="47">
        <v>0</v>
      </c>
      <c r="F179" s="44" t="str">
        <f t="shared" si="33"/>
        <v>N/A</v>
      </c>
      <c r="G179" s="47">
        <v>0</v>
      </c>
      <c r="H179" s="44" t="str">
        <f t="shared" si="34"/>
        <v>N/A</v>
      </c>
      <c r="I179" s="12" t="s">
        <v>1748</v>
      </c>
      <c r="J179" s="12" t="s">
        <v>1748</v>
      </c>
      <c r="K179" s="45" t="s">
        <v>739</v>
      </c>
      <c r="L179" s="9" t="str">
        <f t="shared" si="35"/>
        <v>N/A</v>
      </c>
    </row>
    <row r="180" spans="1:12" x14ac:dyDescent="0.2">
      <c r="A180" s="46" t="s">
        <v>517</v>
      </c>
      <c r="B180" s="35" t="s">
        <v>213</v>
      </c>
      <c r="C180" s="36">
        <v>0</v>
      </c>
      <c r="D180" s="44" t="str">
        <f t="shared" si="32"/>
        <v>N/A</v>
      </c>
      <c r="E180" s="36">
        <v>0</v>
      </c>
      <c r="F180" s="44" t="str">
        <f t="shared" si="33"/>
        <v>N/A</v>
      </c>
      <c r="G180" s="36">
        <v>0</v>
      </c>
      <c r="H180" s="44" t="str">
        <f t="shared" si="34"/>
        <v>N/A</v>
      </c>
      <c r="I180" s="12" t="s">
        <v>1748</v>
      </c>
      <c r="J180" s="12" t="s">
        <v>1748</v>
      </c>
      <c r="K180" s="45" t="s">
        <v>739</v>
      </c>
      <c r="L180" s="9" t="str">
        <f t="shared" si="35"/>
        <v>N/A</v>
      </c>
    </row>
    <row r="181" spans="1:12" ht="25.5" x14ac:dyDescent="0.2">
      <c r="A181" s="46" t="s">
        <v>1385</v>
      </c>
      <c r="B181" s="35" t="s">
        <v>213</v>
      </c>
      <c r="C181" s="47" t="s">
        <v>1748</v>
      </c>
      <c r="D181" s="44" t="str">
        <f t="shared" si="32"/>
        <v>N/A</v>
      </c>
      <c r="E181" s="47" t="s">
        <v>1748</v>
      </c>
      <c r="F181" s="44" t="str">
        <f t="shared" si="33"/>
        <v>N/A</v>
      </c>
      <c r="G181" s="47" t="s">
        <v>1748</v>
      </c>
      <c r="H181" s="44" t="str">
        <f t="shared" si="34"/>
        <v>N/A</v>
      </c>
      <c r="I181" s="12" t="s">
        <v>1748</v>
      </c>
      <c r="J181" s="12" t="s">
        <v>1748</v>
      </c>
      <c r="K181" s="45" t="s">
        <v>739</v>
      </c>
      <c r="L181" s="9" t="str">
        <f t="shared" si="35"/>
        <v>N/A</v>
      </c>
    </row>
    <row r="182" spans="1:12" ht="25.5" x14ac:dyDescent="0.2">
      <c r="A182" s="46" t="s">
        <v>1386</v>
      </c>
      <c r="B182" s="35" t="s">
        <v>213</v>
      </c>
      <c r="C182" s="47">
        <v>17276483</v>
      </c>
      <c r="D182" s="44" t="str">
        <f t="shared" si="32"/>
        <v>N/A</v>
      </c>
      <c r="E182" s="47">
        <v>25151252</v>
      </c>
      <c r="F182" s="44" t="str">
        <f t="shared" si="33"/>
        <v>N/A</v>
      </c>
      <c r="G182" s="47">
        <v>27541942</v>
      </c>
      <c r="H182" s="44" t="str">
        <f t="shared" si="34"/>
        <v>N/A</v>
      </c>
      <c r="I182" s="12">
        <v>45.58</v>
      </c>
      <c r="J182" s="12">
        <v>9.5050000000000008</v>
      </c>
      <c r="K182" s="45" t="s">
        <v>739</v>
      </c>
      <c r="L182" s="9" t="str">
        <f t="shared" si="35"/>
        <v>Yes</v>
      </c>
    </row>
    <row r="183" spans="1:12" x14ac:dyDescent="0.2">
      <c r="A183" s="46" t="s">
        <v>518</v>
      </c>
      <c r="B183" s="35" t="s">
        <v>213</v>
      </c>
      <c r="C183" s="36">
        <v>5117</v>
      </c>
      <c r="D183" s="44" t="str">
        <f t="shared" si="32"/>
        <v>N/A</v>
      </c>
      <c r="E183" s="36">
        <v>5185</v>
      </c>
      <c r="F183" s="44" t="str">
        <f t="shared" si="33"/>
        <v>N/A</v>
      </c>
      <c r="G183" s="36">
        <v>5051</v>
      </c>
      <c r="H183" s="44" t="str">
        <f t="shared" si="34"/>
        <v>N/A</v>
      </c>
      <c r="I183" s="12">
        <v>1.329</v>
      </c>
      <c r="J183" s="12">
        <v>-2.58</v>
      </c>
      <c r="K183" s="45" t="s">
        <v>739</v>
      </c>
      <c r="L183" s="9" t="str">
        <f t="shared" si="35"/>
        <v>Yes</v>
      </c>
    </row>
    <row r="184" spans="1:12" ht="25.5" x14ac:dyDescent="0.2">
      <c r="A184" s="46" t="s">
        <v>1387</v>
      </c>
      <c r="B184" s="35" t="s">
        <v>213</v>
      </c>
      <c r="C184" s="47">
        <v>3376.2913816999999</v>
      </c>
      <c r="D184" s="44" t="str">
        <f t="shared" si="32"/>
        <v>N/A</v>
      </c>
      <c r="E184" s="47">
        <v>4850.7718419000003</v>
      </c>
      <c r="F184" s="44" t="str">
        <f t="shared" si="33"/>
        <v>N/A</v>
      </c>
      <c r="G184" s="47">
        <v>5452.7701445000002</v>
      </c>
      <c r="H184" s="44" t="str">
        <f t="shared" si="34"/>
        <v>N/A</v>
      </c>
      <c r="I184" s="12">
        <v>43.67</v>
      </c>
      <c r="J184" s="12">
        <v>12.41</v>
      </c>
      <c r="K184" s="45" t="s">
        <v>739</v>
      </c>
      <c r="L184" s="9" t="str">
        <f t="shared" si="35"/>
        <v>Yes</v>
      </c>
    </row>
    <row r="185" spans="1:12" ht="25.5" x14ac:dyDescent="0.2">
      <c r="A185" s="46" t="s">
        <v>1388</v>
      </c>
      <c r="B185" s="35" t="s">
        <v>213</v>
      </c>
      <c r="C185" s="47">
        <v>0</v>
      </c>
      <c r="D185" s="44" t="str">
        <f t="shared" si="32"/>
        <v>N/A</v>
      </c>
      <c r="E185" s="47">
        <v>0</v>
      </c>
      <c r="F185" s="44" t="str">
        <f t="shared" si="33"/>
        <v>N/A</v>
      </c>
      <c r="G185" s="47">
        <v>0</v>
      </c>
      <c r="H185" s="44" t="str">
        <f t="shared" si="34"/>
        <v>N/A</v>
      </c>
      <c r="I185" s="12" t="s">
        <v>1748</v>
      </c>
      <c r="J185" s="12" t="s">
        <v>1748</v>
      </c>
      <c r="K185" s="45" t="s">
        <v>739</v>
      </c>
      <c r="L185" s="9" t="str">
        <f t="shared" si="35"/>
        <v>N/A</v>
      </c>
    </row>
    <row r="186" spans="1:12" ht="25.5" x14ac:dyDescent="0.2">
      <c r="A186" s="46" t="s">
        <v>519</v>
      </c>
      <c r="B186" s="35" t="s">
        <v>213</v>
      </c>
      <c r="C186" s="36">
        <v>0</v>
      </c>
      <c r="D186" s="44" t="str">
        <f t="shared" si="32"/>
        <v>N/A</v>
      </c>
      <c r="E186" s="36">
        <v>0</v>
      </c>
      <c r="F186" s="44" t="str">
        <f t="shared" si="33"/>
        <v>N/A</v>
      </c>
      <c r="G186" s="36">
        <v>0</v>
      </c>
      <c r="H186" s="44" t="str">
        <f t="shared" si="34"/>
        <v>N/A</v>
      </c>
      <c r="I186" s="12" t="s">
        <v>1748</v>
      </c>
      <c r="J186" s="12" t="s">
        <v>1748</v>
      </c>
      <c r="K186" s="45" t="s">
        <v>739</v>
      </c>
      <c r="L186" s="9" t="str">
        <f t="shared" si="35"/>
        <v>N/A</v>
      </c>
    </row>
    <row r="187" spans="1:12" ht="25.5" x14ac:dyDescent="0.2">
      <c r="A187" s="46" t="s">
        <v>1389</v>
      </c>
      <c r="B187" s="35" t="s">
        <v>213</v>
      </c>
      <c r="C187" s="47" t="s">
        <v>1748</v>
      </c>
      <c r="D187" s="44" t="str">
        <f t="shared" si="32"/>
        <v>N/A</v>
      </c>
      <c r="E187" s="47" t="s">
        <v>1748</v>
      </c>
      <c r="F187" s="44" t="str">
        <f t="shared" si="33"/>
        <v>N/A</v>
      </c>
      <c r="G187" s="47" t="s">
        <v>1748</v>
      </c>
      <c r="H187" s="44" t="str">
        <f t="shared" si="34"/>
        <v>N/A</v>
      </c>
      <c r="I187" s="12" t="s">
        <v>1748</v>
      </c>
      <c r="J187" s="12" t="s">
        <v>1748</v>
      </c>
      <c r="K187" s="45" t="s">
        <v>739</v>
      </c>
      <c r="L187" s="9" t="str">
        <f t="shared" si="35"/>
        <v>N/A</v>
      </c>
    </row>
    <row r="188" spans="1:12" x14ac:dyDescent="0.2">
      <c r="A188" s="4" t="s">
        <v>1390</v>
      </c>
      <c r="B188" s="35" t="s">
        <v>213</v>
      </c>
      <c r="C188" s="47">
        <v>80733</v>
      </c>
      <c r="D188" s="44" t="str">
        <f t="shared" ref="D188:D203" si="36">IF($B188="N/A","N/A",IF(C188&gt;10,"No",IF(C188&lt;-10,"No","Yes")))</f>
        <v>N/A</v>
      </c>
      <c r="E188" s="47">
        <v>41510</v>
      </c>
      <c r="F188" s="44" t="str">
        <f t="shared" ref="F188:F203" si="37">IF($B188="N/A","N/A",IF(E188&gt;10,"No",IF(E188&lt;-10,"No","Yes")))</f>
        <v>N/A</v>
      </c>
      <c r="G188" s="47">
        <v>56651</v>
      </c>
      <c r="H188" s="44" t="str">
        <f t="shared" ref="H188:H203" si="38">IF($B188="N/A","N/A",IF(G188&gt;10,"No",IF(G188&lt;-10,"No","Yes")))</f>
        <v>N/A</v>
      </c>
      <c r="I188" s="12">
        <v>-48.6</v>
      </c>
      <c r="J188" s="12">
        <v>36.479999999999997</v>
      </c>
      <c r="K188" s="45" t="s">
        <v>739</v>
      </c>
      <c r="L188" s="9" t="str">
        <f t="shared" ref="L188:L203" si="39">IF(J188="Div by 0", "N/A", IF(K188="N/A","N/A", IF(J188&gt;VALUE(MID(K188,1,2)), "No", IF(J188&lt;-1*VALUE(MID(K188,1,2)), "No", "Yes"))))</f>
        <v>No</v>
      </c>
    </row>
    <row r="189" spans="1:12" x14ac:dyDescent="0.2">
      <c r="A189" s="4" t="s">
        <v>1487</v>
      </c>
      <c r="B189" s="35" t="s">
        <v>213</v>
      </c>
      <c r="C189" s="36">
        <v>39</v>
      </c>
      <c r="D189" s="44" t="str">
        <f t="shared" si="36"/>
        <v>N/A</v>
      </c>
      <c r="E189" s="36">
        <v>29</v>
      </c>
      <c r="F189" s="44" t="str">
        <f t="shared" si="37"/>
        <v>N/A</v>
      </c>
      <c r="G189" s="36">
        <v>24</v>
      </c>
      <c r="H189" s="44" t="str">
        <f t="shared" si="38"/>
        <v>N/A</v>
      </c>
      <c r="I189" s="12">
        <v>-25.6</v>
      </c>
      <c r="J189" s="12">
        <v>-17.2</v>
      </c>
      <c r="K189" s="45" t="s">
        <v>739</v>
      </c>
      <c r="L189" s="9" t="str">
        <f t="shared" si="39"/>
        <v>Yes</v>
      </c>
    </row>
    <row r="190" spans="1:12" x14ac:dyDescent="0.2">
      <c r="A190" s="4" t="s">
        <v>1488</v>
      </c>
      <c r="B190" s="35" t="s">
        <v>213</v>
      </c>
      <c r="C190" s="47">
        <v>2070.0769230999999</v>
      </c>
      <c r="D190" s="44" t="str">
        <f t="shared" si="36"/>
        <v>N/A</v>
      </c>
      <c r="E190" s="47">
        <v>1431.3793103</v>
      </c>
      <c r="F190" s="44" t="str">
        <f t="shared" si="37"/>
        <v>N/A</v>
      </c>
      <c r="G190" s="47">
        <v>2360.4583333</v>
      </c>
      <c r="H190" s="44" t="str">
        <f t="shared" si="38"/>
        <v>N/A</v>
      </c>
      <c r="I190" s="12">
        <v>-30.9</v>
      </c>
      <c r="J190" s="12">
        <v>64.91</v>
      </c>
      <c r="K190" s="45" t="s">
        <v>739</v>
      </c>
      <c r="L190" s="9" t="str">
        <f t="shared" si="39"/>
        <v>No</v>
      </c>
    </row>
    <row r="191" spans="1:12" x14ac:dyDescent="0.2">
      <c r="A191" s="4" t="s">
        <v>1489</v>
      </c>
      <c r="B191" s="35" t="s">
        <v>213</v>
      </c>
      <c r="C191" s="47">
        <v>2349.1666667</v>
      </c>
      <c r="D191" s="44" t="str">
        <f t="shared" si="36"/>
        <v>N/A</v>
      </c>
      <c r="E191" s="47">
        <v>612.25</v>
      </c>
      <c r="F191" s="44" t="str">
        <f t="shared" si="37"/>
        <v>N/A</v>
      </c>
      <c r="G191" s="47">
        <v>1520.8333333</v>
      </c>
      <c r="H191" s="44" t="str">
        <f t="shared" si="38"/>
        <v>N/A</v>
      </c>
      <c r="I191" s="12">
        <v>-73.900000000000006</v>
      </c>
      <c r="J191" s="12">
        <v>148.4</v>
      </c>
      <c r="K191" s="45" t="s">
        <v>739</v>
      </c>
      <c r="L191" s="9" t="str">
        <f t="shared" si="39"/>
        <v>No</v>
      </c>
    </row>
    <row r="192" spans="1:12" x14ac:dyDescent="0.2">
      <c r="A192" s="4" t="s">
        <v>1490</v>
      </c>
      <c r="B192" s="35" t="s">
        <v>213</v>
      </c>
      <c r="C192" s="47">
        <v>2013.3</v>
      </c>
      <c r="D192" s="44" t="str">
        <f t="shared" si="36"/>
        <v>N/A</v>
      </c>
      <c r="E192" s="47">
        <v>1537.25</v>
      </c>
      <c r="F192" s="44" t="str">
        <f t="shared" si="37"/>
        <v>N/A</v>
      </c>
      <c r="G192" s="47">
        <v>2640.3333333</v>
      </c>
      <c r="H192" s="44" t="str">
        <f t="shared" si="38"/>
        <v>N/A</v>
      </c>
      <c r="I192" s="12">
        <v>-23.6</v>
      </c>
      <c r="J192" s="12">
        <v>71.760000000000005</v>
      </c>
      <c r="K192" s="45" t="s">
        <v>739</v>
      </c>
      <c r="L192" s="9" t="str">
        <f t="shared" si="39"/>
        <v>No</v>
      </c>
    </row>
    <row r="193" spans="1:12" x14ac:dyDescent="0.2">
      <c r="A193" s="46" t="s">
        <v>1491</v>
      </c>
      <c r="B193" s="35" t="s">
        <v>213</v>
      </c>
      <c r="C193" s="9">
        <v>9.9655040200000003E-2</v>
      </c>
      <c r="D193" s="44" t="str">
        <f t="shared" si="36"/>
        <v>N/A</v>
      </c>
      <c r="E193" s="9">
        <v>7.6386145099999997E-2</v>
      </c>
      <c r="F193" s="44" t="str">
        <f t="shared" si="37"/>
        <v>N/A</v>
      </c>
      <c r="G193" s="9">
        <v>6.19642673E-2</v>
      </c>
      <c r="H193" s="44" t="str">
        <f t="shared" si="38"/>
        <v>N/A</v>
      </c>
      <c r="I193" s="12">
        <v>-23.3</v>
      </c>
      <c r="J193" s="12">
        <v>-18.899999999999999</v>
      </c>
      <c r="K193" s="45" t="s">
        <v>739</v>
      </c>
      <c r="L193" s="9" t="str">
        <f t="shared" si="39"/>
        <v>Yes</v>
      </c>
    </row>
    <row r="194" spans="1:12" x14ac:dyDescent="0.2">
      <c r="A194" s="46" t="s">
        <v>1492</v>
      </c>
      <c r="B194" s="35" t="s">
        <v>213</v>
      </c>
      <c r="C194" s="9">
        <v>2.7123547800000002E-2</v>
      </c>
      <c r="D194" s="44" t="str">
        <f t="shared" si="36"/>
        <v>N/A</v>
      </c>
      <c r="E194" s="9">
        <v>1.8165304300000001E-2</v>
      </c>
      <c r="F194" s="44" t="str">
        <f t="shared" si="37"/>
        <v>N/A</v>
      </c>
      <c r="G194" s="9">
        <v>2.6554547500000001E-2</v>
      </c>
      <c r="H194" s="44" t="str">
        <f t="shared" si="38"/>
        <v>N/A</v>
      </c>
      <c r="I194" s="12">
        <v>-33</v>
      </c>
      <c r="J194" s="12">
        <v>46.18</v>
      </c>
      <c r="K194" s="45" t="s">
        <v>739</v>
      </c>
      <c r="L194" s="9" t="str">
        <f t="shared" si="39"/>
        <v>No</v>
      </c>
    </row>
    <row r="195" spans="1:12" x14ac:dyDescent="0.2">
      <c r="A195" s="46" t="s">
        <v>1493</v>
      </c>
      <c r="B195" s="35" t="s">
        <v>213</v>
      </c>
      <c r="C195" s="9">
        <v>0.1909611712</v>
      </c>
      <c r="D195" s="44" t="str">
        <f t="shared" si="36"/>
        <v>N/A</v>
      </c>
      <c r="E195" s="9">
        <v>0.15602652450000001</v>
      </c>
      <c r="F195" s="44" t="str">
        <f t="shared" si="37"/>
        <v>N/A</v>
      </c>
      <c r="G195" s="9">
        <v>0.1149425287</v>
      </c>
      <c r="H195" s="44" t="str">
        <f t="shared" si="38"/>
        <v>N/A</v>
      </c>
      <c r="I195" s="12">
        <v>-18.3</v>
      </c>
      <c r="J195" s="12">
        <v>-26.3</v>
      </c>
      <c r="K195" s="45" t="s">
        <v>739</v>
      </c>
      <c r="L195" s="9" t="str">
        <f t="shared" si="39"/>
        <v>Yes</v>
      </c>
    </row>
    <row r="196" spans="1:12" ht="25.5" x14ac:dyDescent="0.2">
      <c r="A196" s="4" t="s">
        <v>1402</v>
      </c>
      <c r="B196" s="35" t="s">
        <v>213</v>
      </c>
      <c r="C196" s="47" t="s">
        <v>1748</v>
      </c>
      <c r="D196" s="44" t="str">
        <f t="shared" si="36"/>
        <v>N/A</v>
      </c>
      <c r="E196" s="47" t="s">
        <v>1748</v>
      </c>
      <c r="F196" s="44" t="str">
        <f t="shared" si="37"/>
        <v>N/A</v>
      </c>
      <c r="G196" s="47" t="s">
        <v>1748</v>
      </c>
      <c r="H196" s="44" t="str">
        <f t="shared" si="38"/>
        <v>N/A</v>
      </c>
      <c r="I196" s="12" t="s">
        <v>1748</v>
      </c>
      <c r="J196" s="12" t="s">
        <v>1748</v>
      </c>
      <c r="K196" s="45" t="s">
        <v>739</v>
      </c>
      <c r="L196" s="9" t="str">
        <f t="shared" si="39"/>
        <v>N/A</v>
      </c>
    </row>
    <row r="197" spans="1:12" x14ac:dyDescent="0.2">
      <c r="A197" s="4" t="s">
        <v>1494</v>
      </c>
      <c r="B197" s="35" t="s">
        <v>213</v>
      </c>
      <c r="C197" s="36" t="s">
        <v>1748</v>
      </c>
      <c r="D197" s="44" t="str">
        <f t="shared" si="36"/>
        <v>N/A</v>
      </c>
      <c r="E197" s="36" t="s">
        <v>1748</v>
      </c>
      <c r="F197" s="44" t="str">
        <f t="shared" si="37"/>
        <v>N/A</v>
      </c>
      <c r="G197" s="36" t="s">
        <v>1748</v>
      </c>
      <c r="H197" s="44" t="str">
        <f t="shared" si="38"/>
        <v>N/A</v>
      </c>
      <c r="I197" s="12" t="s">
        <v>1748</v>
      </c>
      <c r="J197" s="12" t="s">
        <v>1748</v>
      </c>
      <c r="K197" s="45" t="s">
        <v>739</v>
      </c>
      <c r="L197" s="9" t="str">
        <f t="shared" si="39"/>
        <v>N/A</v>
      </c>
    </row>
    <row r="198" spans="1:12" ht="25.5" x14ac:dyDescent="0.2">
      <c r="A198" s="4" t="s">
        <v>1495</v>
      </c>
      <c r="B198" s="35" t="s">
        <v>213</v>
      </c>
      <c r="C198" s="47" t="s">
        <v>1748</v>
      </c>
      <c r="D198" s="44" t="str">
        <f t="shared" si="36"/>
        <v>N/A</v>
      </c>
      <c r="E198" s="47" t="s">
        <v>1748</v>
      </c>
      <c r="F198" s="44" t="str">
        <f t="shared" si="37"/>
        <v>N/A</v>
      </c>
      <c r="G198" s="47" t="s">
        <v>1748</v>
      </c>
      <c r="H198" s="44" t="str">
        <f t="shared" si="38"/>
        <v>N/A</v>
      </c>
      <c r="I198" s="12" t="s">
        <v>1748</v>
      </c>
      <c r="J198" s="12" t="s">
        <v>1748</v>
      </c>
      <c r="K198" s="45" t="s">
        <v>739</v>
      </c>
      <c r="L198" s="9" t="str">
        <f t="shared" si="39"/>
        <v>N/A</v>
      </c>
    </row>
    <row r="199" spans="1:12" ht="25.5" x14ac:dyDescent="0.2">
      <c r="A199" s="4" t="s">
        <v>1496</v>
      </c>
      <c r="B199" s="35" t="s">
        <v>213</v>
      </c>
      <c r="C199" s="47" t="s">
        <v>1748</v>
      </c>
      <c r="D199" s="44" t="str">
        <f t="shared" si="36"/>
        <v>N/A</v>
      </c>
      <c r="E199" s="47" t="s">
        <v>1748</v>
      </c>
      <c r="F199" s="44" t="str">
        <f t="shared" si="37"/>
        <v>N/A</v>
      </c>
      <c r="G199" s="47" t="s">
        <v>1748</v>
      </c>
      <c r="H199" s="44" t="str">
        <f t="shared" si="38"/>
        <v>N/A</v>
      </c>
      <c r="I199" s="12" t="s">
        <v>1748</v>
      </c>
      <c r="J199" s="12" t="s">
        <v>1748</v>
      </c>
      <c r="K199" s="45" t="s">
        <v>739</v>
      </c>
      <c r="L199" s="9" t="str">
        <f t="shared" si="39"/>
        <v>N/A</v>
      </c>
    </row>
    <row r="200" spans="1:12" ht="25.5" x14ac:dyDescent="0.2">
      <c r="A200" s="4" t="s">
        <v>1497</v>
      </c>
      <c r="B200" s="35" t="s">
        <v>213</v>
      </c>
      <c r="C200" s="47" t="s">
        <v>1748</v>
      </c>
      <c r="D200" s="44" t="str">
        <f t="shared" si="36"/>
        <v>N/A</v>
      </c>
      <c r="E200" s="47" t="s">
        <v>1748</v>
      </c>
      <c r="F200" s="44" t="str">
        <f t="shared" si="37"/>
        <v>N/A</v>
      </c>
      <c r="G200" s="47" t="s">
        <v>1748</v>
      </c>
      <c r="H200" s="44" t="str">
        <f t="shared" si="38"/>
        <v>N/A</v>
      </c>
      <c r="I200" s="12" t="s">
        <v>1748</v>
      </c>
      <c r="J200" s="12" t="s">
        <v>1748</v>
      </c>
      <c r="K200" s="45" t="s">
        <v>739</v>
      </c>
      <c r="L200" s="9" t="str">
        <f t="shared" si="39"/>
        <v>N/A</v>
      </c>
    </row>
    <row r="201" spans="1:12" ht="25.5" x14ac:dyDescent="0.2">
      <c r="A201" s="4" t="s">
        <v>1498</v>
      </c>
      <c r="B201" s="35" t="s">
        <v>213</v>
      </c>
      <c r="C201" s="9">
        <v>0</v>
      </c>
      <c r="D201" s="44" t="str">
        <f t="shared" si="36"/>
        <v>N/A</v>
      </c>
      <c r="E201" s="9">
        <v>0</v>
      </c>
      <c r="F201" s="44" t="str">
        <f t="shared" si="37"/>
        <v>N/A</v>
      </c>
      <c r="G201" s="9">
        <v>0</v>
      </c>
      <c r="H201" s="44" t="str">
        <f t="shared" si="38"/>
        <v>N/A</v>
      </c>
      <c r="I201" s="12" t="s">
        <v>1748</v>
      </c>
      <c r="J201" s="12" t="s">
        <v>1748</v>
      </c>
      <c r="K201" s="45" t="s">
        <v>739</v>
      </c>
      <c r="L201" s="9" t="str">
        <f t="shared" si="39"/>
        <v>N/A</v>
      </c>
    </row>
    <row r="202" spans="1:12" ht="25.5" x14ac:dyDescent="0.2">
      <c r="A202" s="4" t="s">
        <v>1499</v>
      </c>
      <c r="B202" s="35" t="s">
        <v>213</v>
      </c>
      <c r="C202" s="9">
        <v>0</v>
      </c>
      <c r="D202" s="44" t="str">
        <f t="shared" si="36"/>
        <v>N/A</v>
      </c>
      <c r="E202" s="9">
        <v>0</v>
      </c>
      <c r="F202" s="44" t="str">
        <f t="shared" si="37"/>
        <v>N/A</v>
      </c>
      <c r="G202" s="9">
        <v>0</v>
      </c>
      <c r="H202" s="44" t="str">
        <f t="shared" si="38"/>
        <v>N/A</v>
      </c>
      <c r="I202" s="12" t="s">
        <v>1748</v>
      </c>
      <c r="J202" s="12" t="s">
        <v>1748</v>
      </c>
      <c r="K202" s="45" t="s">
        <v>739</v>
      </c>
      <c r="L202" s="9" t="str">
        <f t="shared" si="39"/>
        <v>N/A</v>
      </c>
    </row>
    <row r="203" spans="1:12" ht="25.5" x14ac:dyDescent="0.2">
      <c r="A203" s="4" t="s">
        <v>1500</v>
      </c>
      <c r="B203" s="35" t="s">
        <v>213</v>
      </c>
      <c r="C203" s="9">
        <v>0</v>
      </c>
      <c r="D203" s="44" t="str">
        <f t="shared" si="36"/>
        <v>N/A</v>
      </c>
      <c r="E203" s="9">
        <v>0</v>
      </c>
      <c r="F203" s="44" t="str">
        <f t="shared" si="37"/>
        <v>N/A</v>
      </c>
      <c r="G203" s="9">
        <v>0</v>
      </c>
      <c r="H203" s="44" t="str">
        <f t="shared" si="38"/>
        <v>N/A</v>
      </c>
      <c r="I203" s="12" t="s">
        <v>1748</v>
      </c>
      <c r="J203" s="12" t="s">
        <v>1748</v>
      </c>
      <c r="K203" s="45" t="s">
        <v>739</v>
      </c>
      <c r="L203" s="9" t="str">
        <f t="shared" si="39"/>
        <v>N/A</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232252</v>
      </c>
      <c r="D6" s="44" t="str">
        <f>IF($B6="N/A","N/A",IF(C6&gt;10,"No",IF(C6&lt;-10,"No","Yes")))</f>
        <v>N/A</v>
      </c>
      <c r="E6" s="36">
        <v>175516</v>
      </c>
      <c r="F6" s="44" t="str">
        <f>IF($B6="N/A","N/A",IF(E6&gt;10,"No",IF(E6&lt;-10,"No","Yes")))</f>
        <v>N/A</v>
      </c>
      <c r="G6" s="36">
        <v>167284</v>
      </c>
      <c r="H6" s="44" t="str">
        <f>IF($B6="N/A","N/A",IF(G6&gt;10,"No",IF(G6&lt;-10,"No","Yes")))</f>
        <v>N/A</v>
      </c>
      <c r="I6" s="12">
        <v>-24.4</v>
      </c>
      <c r="J6" s="12">
        <v>-4.6900000000000004</v>
      </c>
      <c r="K6" s="45" t="s">
        <v>739</v>
      </c>
      <c r="L6" s="9" t="str">
        <f t="shared" ref="L6:L46" si="0">IF(J6="Div by 0", "N/A", IF(K6="N/A","N/A", IF(J6&gt;VALUE(MID(K6,1,2)), "No", IF(J6&lt;-1*VALUE(MID(K6,1,2)), "No", "Yes"))))</f>
        <v>Yes</v>
      </c>
    </row>
    <row r="7" spans="1:12" x14ac:dyDescent="0.2">
      <c r="A7" s="46" t="s">
        <v>10</v>
      </c>
      <c r="B7" s="35" t="s">
        <v>213</v>
      </c>
      <c r="C7" s="36">
        <v>64634</v>
      </c>
      <c r="D7" s="44" t="str">
        <f>IF($B7="N/A","N/A",IF(C7&gt;10,"No",IF(C7&lt;-10,"No","Yes")))</f>
        <v>N/A</v>
      </c>
      <c r="E7" s="36">
        <v>73695</v>
      </c>
      <c r="F7" s="44" t="str">
        <f>IF($B7="N/A","N/A",IF(E7&gt;10,"No",IF(E7&lt;-10,"No","Yes")))</f>
        <v>N/A</v>
      </c>
      <c r="G7" s="36">
        <v>75602</v>
      </c>
      <c r="H7" s="44" t="str">
        <f>IF($B7="N/A","N/A",IF(G7&gt;10,"No",IF(G7&lt;-10,"No","Yes")))</f>
        <v>N/A</v>
      </c>
      <c r="I7" s="12">
        <v>14.02</v>
      </c>
      <c r="J7" s="12">
        <v>2.5880000000000001</v>
      </c>
      <c r="K7" s="45" t="s">
        <v>739</v>
      </c>
      <c r="L7" s="9" t="str">
        <f t="shared" si="0"/>
        <v>Yes</v>
      </c>
    </row>
    <row r="8" spans="1:12" x14ac:dyDescent="0.2">
      <c r="A8" s="46" t="s">
        <v>91</v>
      </c>
      <c r="B8" s="9" t="s">
        <v>297</v>
      </c>
      <c r="C8" s="8">
        <v>27.829254430999999</v>
      </c>
      <c r="D8" s="44" t="str">
        <f>IF($B8="N/A","N/A",IF(C8&gt;90,"No",IF(C8&lt;65,"No","Yes")))</f>
        <v>No</v>
      </c>
      <c r="E8" s="8">
        <v>41.987625059999999</v>
      </c>
      <c r="F8" s="44" t="str">
        <f>IF($B8="N/A","N/A",IF(E8&gt;90,"No",IF(E8&lt;65,"No","Yes")))</f>
        <v>No</v>
      </c>
      <c r="G8" s="8">
        <v>45.193802157</v>
      </c>
      <c r="H8" s="44" t="str">
        <f>IF($B8="N/A","N/A",IF(G8&gt;90,"No",IF(G8&lt;65,"No","Yes")))</f>
        <v>No</v>
      </c>
      <c r="I8" s="12">
        <v>50.88</v>
      </c>
      <c r="J8" s="12">
        <v>7.6360000000000001</v>
      </c>
      <c r="K8" s="45" t="s">
        <v>739</v>
      </c>
      <c r="L8" s="9" t="str">
        <f t="shared" si="0"/>
        <v>Yes</v>
      </c>
    </row>
    <row r="9" spans="1:12" x14ac:dyDescent="0.2">
      <c r="A9" s="46" t="s">
        <v>92</v>
      </c>
      <c r="B9" s="9" t="s">
        <v>298</v>
      </c>
      <c r="C9" s="8">
        <v>11.071490694</v>
      </c>
      <c r="D9" s="44" t="str">
        <f>IF($B9="N/A","N/A",IF(C9&gt;100,"No",IF(C9&lt;90,"No","Yes")))</f>
        <v>No</v>
      </c>
      <c r="E9" s="8">
        <v>11.644858171999999</v>
      </c>
      <c r="F9" s="44" t="str">
        <f>IF($B9="N/A","N/A",IF(E9&gt;100,"No",IF(E9&lt;90,"No","Yes")))</f>
        <v>No</v>
      </c>
      <c r="G9" s="8">
        <v>11.723575841000001</v>
      </c>
      <c r="H9" s="44" t="str">
        <f>IF($B9="N/A","N/A",IF(G9&gt;100,"No",IF(G9&lt;90,"No","Yes")))</f>
        <v>No</v>
      </c>
      <c r="I9" s="12">
        <v>5.1790000000000003</v>
      </c>
      <c r="J9" s="12">
        <v>0.67600000000000005</v>
      </c>
      <c r="K9" s="45" t="s">
        <v>739</v>
      </c>
      <c r="L9" s="9" t="str">
        <f t="shared" si="0"/>
        <v>Yes</v>
      </c>
    </row>
    <row r="10" spans="1:12" x14ac:dyDescent="0.2">
      <c r="A10" s="46" t="s">
        <v>93</v>
      </c>
      <c r="B10" s="9" t="s">
        <v>299</v>
      </c>
      <c r="C10" s="8">
        <v>21.76661154</v>
      </c>
      <c r="D10" s="44" t="str">
        <f>IF($B10="N/A","N/A",IF(C10&gt;100,"No",IF(C10&lt;85,"No","Yes")))</f>
        <v>No</v>
      </c>
      <c r="E10" s="8">
        <v>22.57779189</v>
      </c>
      <c r="F10" s="44" t="str">
        <f>IF($B10="N/A","N/A",IF(E10&gt;100,"No",IF(E10&lt;85,"No","Yes")))</f>
        <v>No</v>
      </c>
      <c r="G10" s="8">
        <v>22.334182260999999</v>
      </c>
      <c r="H10" s="44" t="str">
        <f>IF($B10="N/A","N/A",IF(G10&gt;100,"No",IF(G10&lt;85,"No","Yes")))</f>
        <v>No</v>
      </c>
      <c r="I10" s="12">
        <v>3.7269999999999999</v>
      </c>
      <c r="J10" s="12">
        <v>-1.08</v>
      </c>
      <c r="K10" s="45" t="s">
        <v>739</v>
      </c>
      <c r="L10" s="9" t="str">
        <f t="shared" si="0"/>
        <v>Yes</v>
      </c>
    </row>
    <row r="11" spans="1:12" x14ac:dyDescent="0.2">
      <c r="A11" s="46" t="s">
        <v>94</v>
      </c>
      <c r="B11" s="9" t="s">
        <v>300</v>
      </c>
      <c r="C11" s="8">
        <v>45.905495528000003</v>
      </c>
      <c r="D11" s="44" t="str">
        <f>IF($B11="N/A","N/A",IF(C11&gt;100,"No",IF(C11&lt;80,"No","Yes")))</f>
        <v>No</v>
      </c>
      <c r="E11" s="8">
        <v>80.267354148999999</v>
      </c>
      <c r="F11" s="44" t="str">
        <f>IF($B11="N/A","N/A",IF(E11&gt;100,"No",IF(E11&lt;80,"No","Yes")))</f>
        <v>Yes</v>
      </c>
      <c r="G11" s="8">
        <v>82.466684588999996</v>
      </c>
      <c r="H11" s="44" t="str">
        <f>IF($B11="N/A","N/A",IF(G11&gt;100,"No",IF(G11&lt;80,"No","Yes")))</f>
        <v>Yes</v>
      </c>
      <c r="I11" s="12">
        <v>74.849999999999994</v>
      </c>
      <c r="J11" s="12">
        <v>2.74</v>
      </c>
      <c r="K11" s="45" t="s">
        <v>739</v>
      </c>
      <c r="L11" s="9" t="str">
        <f t="shared" si="0"/>
        <v>Yes</v>
      </c>
    </row>
    <row r="12" spans="1:12" x14ac:dyDescent="0.2">
      <c r="A12" s="46" t="s">
        <v>95</v>
      </c>
      <c r="B12" s="9" t="s">
        <v>300</v>
      </c>
      <c r="C12" s="8">
        <v>19.331456639999999</v>
      </c>
      <c r="D12" s="44" t="str">
        <f>IF($B12="N/A","N/A",IF(C12&gt;100,"No",IF(C12&lt;80,"No","Yes")))</f>
        <v>No</v>
      </c>
      <c r="E12" s="8">
        <v>33.856267211999999</v>
      </c>
      <c r="F12" s="44" t="str">
        <f>IF($B12="N/A","N/A",IF(E12&gt;100,"No",IF(E12&lt;80,"No","Yes")))</f>
        <v>No</v>
      </c>
      <c r="G12" s="8">
        <v>42.442071931000001</v>
      </c>
      <c r="H12" s="44" t="str">
        <f>IF($B12="N/A","N/A",IF(G12&gt;100,"No",IF(G12&lt;80,"No","Yes")))</f>
        <v>No</v>
      </c>
      <c r="I12" s="12">
        <v>75.14</v>
      </c>
      <c r="J12" s="12">
        <v>25.36</v>
      </c>
      <c r="K12" s="45" t="s">
        <v>739</v>
      </c>
      <c r="L12" s="9" t="str">
        <f t="shared" si="0"/>
        <v>Yes</v>
      </c>
    </row>
    <row r="13" spans="1:12" x14ac:dyDescent="0.2">
      <c r="A13" s="3" t="s">
        <v>96</v>
      </c>
      <c r="B13" s="35" t="s">
        <v>213</v>
      </c>
      <c r="C13" s="36">
        <v>203027.67</v>
      </c>
      <c r="D13" s="44" t="str">
        <f t="shared" ref="D13:D44" si="1">IF($B13="N/A","N/A",IF(C13&gt;10,"No",IF(C13&lt;-10,"No","Yes")))</f>
        <v>N/A</v>
      </c>
      <c r="E13" s="36">
        <v>131525.63</v>
      </c>
      <c r="F13" s="44" t="str">
        <f t="shared" ref="F13:F44" si="2">IF($B13="N/A","N/A",IF(E13&gt;10,"No",IF(E13&lt;-10,"No","Yes")))</f>
        <v>N/A</v>
      </c>
      <c r="G13" s="36">
        <v>135843.46</v>
      </c>
      <c r="H13" s="44" t="str">
        <f t="shared" ref="H13:H44" si="3">IF($B13="N/A","N/A",IF(G13&gt;10,"No",IF(G13&lt;-10,"No","Yes")))</f>
        <v>N/A</v>
      </c>
      <c r="I13" s="12">
        <v>-35.200000000000003</v>
      </c>
      <c r="J13" s="12">
        <v>3.2829999999999999</v>
      </c>
      <c r="K13" s="45" t="s">
        <v>739</v>
      </c>
      <c r="L13" s="9" t="str">
        <f t="shared" si="0"/>
        <v>Yes</v>
      </c>
    </row>
    <row r="14" spans="1:12" x14ac:dyDescent="0.2">
      <c r="A14" s="3" t="s">
        <v>100</v>
      </c>
      <c r="B14" s="35" t="s">
        <v>213</v>
      </c>
      <c r="C14" s="36">
        <v>22996</v>
      </c>
      <c r="D14" s="44" t="str">
        <f t="shared" si="1"/>
        <v>N/A</v>
      </c>
      <c r="E14" s="36">
        <v>22774</v>
      </c>
      <c r="F14" s="44" t="str">
        <f t="shared" si="2"/>
        <v>N/A</v>
      </c>
      <c r="G14" s="36">
        <v>23312</v>
      </c>
      <c r="H14" s="44" t="str">
        <f t="shared" si="3"/>
        <v>N/A</v>
      </c>
      <c r="I14" s="12">
        <v>-0.96499999999999997</v>
      </c>
      <c r="J14" s="12">
        <v>2.3620000000000001</v>
      </c>
      <c r="K14" s="45" t="s">
        <v>739</v>
      </c>
      <c r="L14" s="9" t="str">
        <f t="shared" si="0"/>
        <v>Yes</v>
      </c>
    </row>
    <row r="15" spans="1:12" x14ac:dyDescent="0.2">
      <c r="A15" s="3" t="s">
        <v>991</v>
      </c>
      <c r="B15" s="35" t="s">
        <v>213</v>
      </c>
      <c r="C15" s="36">
        <v>5191</v>
      </c>
      <c r="D15" s="44" t="str">
        <f t="shared" si="1"/>
        <v>N/A</v>
      </c>
      <c r="E15" s="36">
        <v>5253</v>
      </c>
      <c r="F15" s="44" t="str">
        <f t="shared" si="2"/>
        <v>N/A</v>
      </c>
      <c r="G15" s="36">
        <v>5167</v>
      </c>
      <c r="H15" s="44" t="str">
        <f t="shared" si="3"/>
        <v>N/A</v>
      </c>
      <c r="I15" s="12">
        <v>1.194</v>
      </c>
      <c r="J15" s="12">
        <v>-1.64</v>
      </c>
      <c r="K15" s="45" t="s">
        <v>739</v>
      </c>
      <c r="L15" s="9" t="str">
        <f t="shared" si="0"/>
        <v>Yes</v>
      </c>
    </row>
    <row r="16" spans="1:12" x14ac:dyDescent="0.2">
      <c r="A16" s="3" t="s">
        <v>992</v>
      </c>
      <c r="B16" s="35" t="s">
        <v>213</v>
      </c>
      <c r="C16" s="36">
        <v>0</v>
      </c>
      <c r="D16" s="44" t="str">
        <f t="shared" si="1"/>
        <v>N/A</v>
      </c>
      <c r="E16" s="36">
        <v>0</v>
      </c>
      <c r="F16" s="44" t="str">
        <f t="shared" si="2"/>
        <v>N/A</v>
      </c>
      <c r="G16" s="36">
        <v>0</v>
      </c>
      <c r="H16" s="44" t="str">
        <f t="shared" si="3"/>
        <v>N/A</v>
      </c>
      <c r="I16" s="12" t="s">
        <v>1748</v>
      </c>
      <c r="J16" s="12" t="s">
        <v>1748</v>
      </c>
      <c r="K16" s="45" t="s">
        <v>739</v>
      </c>
      <c r="L16" s="9" t="str">
        <f t="shared" si="0"/>
        <v>N/A</v>
      </c>
    </row>
    <row r="17" spans="1:12" x14ac:dyDescent="0.2">
      <c r="A17" s="3" t="s">
        <v>993</v>
      </c>
      <c r="B17" s="35" t="s">
        <v>213</v>
      </c>
      <c r="C17" s="36">
        <v>1373</v>
      </c>
      <c r="D17" s="44" t="str">
        <f t="shared" si="1"/>
        <v>N/A</v>
      </c>
      <c r="E17" s="36">
        <v>1205</v>
      </c>
      <c r="F17" s="44" t="str">
        <f t="shared" si="2"/>
        <v>N/A</v>
      </c>
      <c r="G17" s="36">
        <v>1285</v>
      </c>
      <c r="H17" s="44" t="str">
        <f t="shared" si="3"/>
        <v>N/A</v>
      </c>
      <c r="I17" s="12">
        <v>-12.2</v>
      </c>
      <c r="J17" s="12">
        <v>6.6390000000000002</v>
      </c>
      <c r="K17" s="45" t="s">
        <v>739</v>
      </c>
      <c r="L17" s="9" t="str">
        <f t="shared" si="0"/>
        <v>Yes</v>
      </c>
    </row>
    <row r="18" spans="1:12" x14ac:dyDescent="0.2">
      <c r="A18" s="3" t="s">
        <v>994</v>
      </c>
      <c r="B18" s="35" t="s">
        <v>213</v>
      </c>
      <c r="C18" s="36">
        <v>16432</v>
      </c>
      <c r="D18" s="44" t="str">
        <f t="shared" si="1"/>
        <v>N/A</v>
      </c>
      <c r="E18" s="36">
        <v>16316</v>
      </c>
      <c r="F18" s="44" t="str">
        <f t="shared" si="2"/>
        <v>N/A</v>
      </c>
      <c r="G18" s="36">
        <v>16860</v>
      </c>
      <c r="H18" s="44" t="str">
        <f t="shared" si="3"/>
        <v>N/A</v>
      </c>
      <c r="I18" s="12">
        <v>-0.70599999999999996</v>
      </c>
      <c r="J18" s="12">
        <v>3.3340000000000001</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1748</v>
      </c>
      <c r="J19" s="12" t="s">
        <v>1748</v>
      </c>
      <c r="K19" s="45" t="s">
        <v>739</v>
      </c>
      <c r="L19" s="9" t="str">
        <f t="shared" si="0"/>
        <v>N/A</v>
      </c>
    </row>
    <row r="20" spans="1:12" x14ac:dyDescent="0.2">
      <c r="A20" s="3" t="s">
        <v>101</v>
      </c>
      <c r="B20" s="35" t="s">
        <v>213</v>
      </c>
      <c r="C20" s="36">
        <v>44141</v>
      </c>
      <c r="D20" s="44" t="str">
        <f t="shared" si="1"/>
        <v>N/A</v>
      </c>
      <c r="E20" s="36">
        <v>44092</v>
      </c>
      <c r="F20" s="44" t="str">
        <f t="shared" si="2"/>
        <v>N/A</v>
      </c>
      <c r="G20" s="36">
        <v>45155</v>
      </c>
      <c r="H20" s="44" t="str">
        <f t="shared" si="3"/>
        <v>N/A</v>
      </c>
      <c r="I20" s="12">
        <v>-0.111</v>
      </c>
      <c r="J20" s="12">
        <v>2.411</v>
      </c>
      <c r="K20" s="45" t="s">
        <v>739</v>
      </c>
      <c r="L20" s="9" t="str">
        <f t="shared" si="0"/>
        <v>Yes</v>
      </c>
    </row>
    <row r="21" spans="1:12" x14ac:dyDescent="0.2">
      <c r="A21" s="3" t="s">
        <v>996</v>
      </c>
      <c r="B21" s="35" t="s">
        <v>213</v>
      </c>
      <c r="C21" s="36">
        <v>25907</v>
      </c>
      <c r="D21" s="44" t="str">
        <f t="shared" si="1"/>
        <v>N/A</v>
      </c>
      <c r="E21" s="36">
        <v>24992</v>
      </c>
      <c r="F21" s="44" t="str">
        <f t="shared" si="2"/>
        <v>N/A</v>
      </c>
      <c r="G21" s="36">
        <v>25297</v>
      </c>
      <c r="H21" s="44" t="str">
        <f t="shared" si="3"/>
        <v>N/A</v>
      </c>
      <c r="I21" s="12">
        <v>-3.53</v>
      </c>
      <c r="J21" s="12">
        <v>1.22</v>
      </c>
      <c r="K21" s="45" t="s">
        <v>739</v>
      </c>
      <c r="L21" s="9" t="str">
        <f t="shared" si="0"/>
        <v>Yes</v>
      </c>
    </row>
    <row r="22" spans="1:12" x14ac:dyDescent="0.2">
      <c r="A22" s="3" t="s">
        <v>997</v>
      </c>
      <c r="B22" s="35" t="s">
        <v>213</v>
      </c>
      <c r="C22" s="36">
        <v>0</v>
      </c>
      <c r="D22" s="44" t="str">
        <f t="shared" si="1"/>
        <v>N/A</v>
      </c>
      <c r="E22" s="36">
        <v>0</v>
      </c>
      <c r="F22" s="44" t="str">
        <f t="shared" si="2"/>
        <v>N/A</v>
      </c>
      <c r="G22" s="36">
        <v>0</v>
      </c>
      <c r="H22" s="44" t="str">
        <f t="shared" si="3"/>
        <v>N/A</v>
      </c>
      <c r="I22" s="12" t="s">
        <v>1748</v>
      </c>
      <c r="J22" s="12" t="s">
        <v>1748</v>
      </c>
      <c r="K22" s="45" t="s">
        <v>739</v>
      </c>
      <c r="L22" s="9" t="str">
        <f t="shared" si="0"/>
        <v>N/A</v>
      </c>
    </row>
    <row r="23" spans="1:12" x14ac:dyDescent="0.2">
      <c r="A23" s="3" t="s">
        <v>998</v>
      </c>
      <c r="B23" s="35" t="s">
        <v>213</v>
      </c>
      <c r="C23" s="36">
        <v>1461</v>
      </c>
      <c r="D23" s="44" t="str">
        <f t="shared" si="1"/>
        <v>N/A</v>
      </c>
      <c r="E23" s="36">
        <v>965</v>
      </c>
      <c r="F23" s="44" t="str">
        <f t="shared" si="2"/>
        <v>N/A</v>
      </c>
      <c r="G23" s="36">
        <v>968</v>
      </c>
      <c r="H23" s="44" t="str">
        <f t="shared" si="3"/>
        <v>N/A</v>
      </c>
      <c r="I23" s="12">
        <v>-33.9</v>
      </c>
      <c r="J23" s="12">
        <v>0.31090000000000001</v>
      </c>
      <c r="K23" s="45" t="s">
        <v>739</v>
      </c>
      <c r="L23" s="9" t="str">
        <f t="shared" si="0"/>
        <v>Yes</v>
      </c>
    </row>
    <row r="24" spans="1:12" x14ac:dyDescent="0.2">
      <c r="A24" s="3" t="s">
        <v>999</v>
      </c>
      <c r="B24" s="35" t="s">
        <v>213</v>
      </c>
      <c r="C24" s="36">
        <v>16773</v>
      </c>
      <c r="D24" s="44" t="str">
        <f t="shared" si="1"/>
        <v>N/A</v>
      </c>
      <c r="E24" s="36">
        <v>18135</v>
      </c>
      <c r="F24" s="44" t="str">
        <f t="shared" si="2"/>
        <v>N/A</v>
      </c>
      <c r="G24" s="36">
        <v>18890</v>
      </c>
      <c r="H24" s="44" t="str">
        <f t="shared" si="3"/>
        <v>N/A</v>
      </c>
      <c r="I24" s="12">
        <v>8.1199999999999992</v>
      </c>
      <c r="J24" s="12">
        <v>4.1630000000000003</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1748</v>
      </c>
      <c r="J25" s="12" t="s">
        <v>1748</v>
      </c>
      <c r="K25" s="45" t="s">
        <v>739</v>
      </c>
      <c r="L25" s="9" t="str">
        <f t="shared" si="0"/>
        <v>N/A</v>
      </c>
    </row>
    <row r="26" spans="1:12" x14ac:dyDescent="0.2">
      <c r="A26" s="3" t="s">
        <v>104</v>
      </c>
      <c r="B26" s="35" t="s">
        <v>213</v>
      </c>
      <c r="C26" s="36">
        <v>77372</v>
      </c>
      <c r="D26" s="44" t="str">
        <f t="shared" si="1"/>
        <v>N/A</v>
      </c>
      <c r="E26" s="36">
        <v>52365</v>
      </c>
      <c r="F26" s="44" t="str">
        <f t="shared" si="2"/>
        <v>N/A</v>
      </c>
      <c r="G26" s="36">
        <v>52078</v>
      </c>
      <c r="H26" s="44" t="str">
        <f t="shared" si="3"/>
        <v>N/A</v>
      </c>
      <c r="I26" s="12">
        <v>-32.299999999999997</v>
      </c>
      <c r="J26" s="12">
        <v>-0.54800000000000004</v>
      </c>
      <c r="K26" s="45" t="s">
        <v>739</v>
      </c>
      <c r="L26" s="9" t="str">
        <f t="shared" si="0"/>
        <v>Yes</v>
      </c>
    </row>
    <row r="27" spans="1:12" x14ac:dyDescent="0.2">
      <c r="A27" s="3" t="s">
        <v>1001</v>
      </c>
      <c r="B27" s="35" t="s">
        <v>213</v>
      </c>
      <c r="C27" s="36">
        <v>34083</v>
      </c>
      <c r="D27" s="44" t="str">
        <f t="shared" si="1"/>
        <v>N/A</v>
      </c>
      <c r="E27" s="36">
        <v>26458</v>
      </c>
      <c r="F27" s="44" t="str">
        <f t="shared" si="2"/>
        <v>N/A</v>
      </c>
      <c r="G27" s="36">
        <v>26668</v>
      </c>
      <c r="H27" s="44" t="str">
        <f t="shared" si="3"/>
        <v>N/A</v>
      </c>
      <c r="I27" s="12">
        <v>-22.4</v>
      </c>
      <c r="J27" s="12">
        <v>0.79369999999999996</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1748</v>
      </c>
      <c r="J28" s="12" t="s">
        <v>1748</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1748</v>
      </c>
      <c r="J29" s="12" t="s">
        <v>1748</v>
      </c>
      <c r="K29" s="45" t="s">
        <v>739</v>
      </c>
      <c r="L29" s="9" t="str">
        <f t="shared" si="0"/>
        <v>N/A</v>
      </c>
    </row>
    <row r="30" spans="1:12" x14ac:dyDescent="0.2">
      <c r="A30" s="3" t="s">
        <v>1004</v>
      </c>
      <c r="B30" s="35" t="s">
        <v>213</v>
      </c>
      <c r="C30" s="36">
        <v>37078</v>
      </c>
      <c r="D30" s="44" t="str">
        <f t="shared" si="1"/>
        <v>N/A</v>
      </c>
      <c r="E30" s="36">
        <v>19776</v>
      </c>
      <c r="F30" s="44" t="str">
        <f t="shared" si="2"/>
        <v>N/A</v>
      </c>
      <c r="G30" s="36">
        <v>18409</v>
      </c>
      <c r="H30" s="44" t="str">
        <f t="shared" si="3"/>
        <v>N/A</v>
      </c>
      <c r="I30" s="12">
        <v>-46.7</v>
      </c>
      <c r="J30" s="12">
        <v>-6.91</v>
      </c>
      <c r="K30" s="45" t="s">
        <v>739</v>
      </c>
      <c r="L30" s="9" t="str">
        <f t="shared" si="0"/>
        <v>Yes</v>
      </c>
    </row>
    <row r="31" spans="1:12" x14ac:dyDescent="0.2">
      <c r="A31" s="3" t="s">
        <v>1005</v>
      </c>
      <c r="B31" s="35" t="s">
        <v>213</v>
      </c>
      <c r="C31" s="36">
        <v>5588</v>
      </c>
      <c r="D31" s="44" t="str">
        <f t="shared" si="1"/>
        <v>N/A</v>
      </c>
      <c r="E31" s="36">
        <v>5866</v>
      </c>
      <c r="F31" s="44" t="str">
        <f t="shared" si="2"/>
        <v>N/A</v>
      </c>
      <c r="G31" s="36">
        <v>6839</v>
      </c>
      <c r="H31" s="44" t="str">
        <f t="shared" si="3"/>
        <v>N/A</v>
      </c>
      <c r="I31" s="12">
        <v>4.9749999999999996</v>
      </c>
      <c r="J31" s="12">
        <v>16.59</v>
      </c>
      <c r="K31" s="45" t="s">
        <v>739</v>
      </c>
      <c r="L31" s="9" t="str">
        <f t="shared" si="0"/>
        <v>Yes</v>
      </c>
    </row>
    <row r="32" spans="1:12" x14ac:dyDescent="0.2">
      <c r="A32" s="3" t="s">
        <v>1006</v>
      </c>
      <c r="B32" s="35" t="s">
        <v>213</v>
      </c>
      <c r="C32" s="36">
        <v>442</v>
      </c>
      <c r="D32" s="44" t="str">
        <f t="shared" si="1"/>
        <v>N/A</v>
      </c>
      <c r="E32" s="36">
        <v>165</v>
      </c>
      <c r="F32" s="44" t="str">
        <f t="shared" si="2"/>
        <v>N/A</v>
      </c>
      <c r="G32" s="36">
        <v>153</v>
      </c>
      <c r="H32" s="44" t="str">
        <f t="shared" si="3"/>
        <v>N/A</v>
      </c>
      <c r="I32" s="12">
        <v>-62.7</v>
      </c>
      <c r="J32" s="12">
        <v>-7.27</v>
      </c>
      <c r="K32" s="45" t="s">
        <v>739</v>
      </c>
      <c r="L32" s="9" t="str">
        <f t="shared" si="0"/>
        <v>Yes</v>
      </c>
    </row>
    <row r="33" spans="1:12" x14ac:dyDescent="0.2">
      <c r="A33" s="3" t="s">
        <v>1007</v>
      </c>
      <c r="B33" s="35" t="s">
        <v>213</v>
      </c>
      <c r="C33" s="36">
        <v>181</v>
      </c>
      <c r="D33" s="44" t="str">
        <f t="shared" si="1"/>
        <v>N/A</v>
      </c>
      <c r="E33" s="36">
        <v>100</v>
      </c>
      <c r="F33" s="44" t="str">
        <f t="shared" si="2"/>
        <v>N/A</v>
      </c>
      <c r="G33" s="36">
        <v>11</v>
      </c>
      <c r="H33" s="44" t="str">
        <f t="shared" si="3"/>
        <v>N/A</v>
      </c>
      <c r="I33" s="12">
        <v>-44.8</v>
      </c>
      <c r="J33" s="12">
        <v>-91</v>
      </c>
      <c r="K33" s="45" t="s">
        <v>739</v>
      </c>
      <c r="L33" s="9" t="str">
        <f t="shared" si="0"/>
        <v>No</v>
      </c>
    </row>
    <row r="34" spans="1:12" x14ac:dyDescent="0.2">
      <c r="A34" s="3" t="s">
        <v>105</v>
      </c>
      <c r="B34" s="35" t="s">
        <v>213</v>
      </c>
      <c r="C34" s="36">
        <v>87743</v>
      </c>
      <c r="D34" s="44" t="str">
        <f t="shared" si="1"/>
        <v>N/A</v>
      </c>
      <c r="E34" s="36">
        <v>56285</v>
      </c>
      <c r="F34" s="44" t="str">
        <f t="shared" si="2"/>
        <v>N/A</v>
      </c>
      <c r="G34" s="36">
        <v>46739</v>
      </c>
      <c r="H34" s="44" t="str">
        <f t="shared" si="3"/>
        <v>N/A</v>
      </c>
      <c r="I34" s="12">
        <v>-35.9</v>
      </c>
      <c r="J34" s="12">
        <v>-17</v>
      </c>
      <c r="K34" s="45" t="s">
        <v>739</v>
      </c>
      <c r="L34" s="9" t="str">
        <f t="shared" si="0"/>
        <v>Yes</v>
      </c>
    </row>
    <row r="35" spans="1:12" x14ac:dyDescent="0.2">
      <c r="A35" s="3" t="s">
        <v>1008</v>
      </c>
      <c r="B35" s="35" t="s">
        <v>213</v>
      </c>
      <c r="C35" s="36">
        <v>38179</v>
      </c>
      <c r="D35" s="44" t="str">
        <f t="shared" si="1"/>
        <v>N/A</v>
      </c>
      <c r="E35" s="36">
        <v>26551</v>
      </c>
      <c r="F35" s="44" t="str">
        <f t="shared" si="2"/>
        <v>N/A</v>
      </c>
      <c r="G35" s="36">
        <v>27008</v>
      </c>
      <c r="H35" s="44" t="str">
        <f t="shared" si="3"/>
        <v>N/A</v>
      </c>
      <c r="I35" s="12">
        <v>-30.5</v>
      </c>
      <c r="J35" s="12">
        <v>1.7210000000000001</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1748</v>
      </c>
      <c r="J36" s="12" t="s">
        <v>1748</v>
      </c>
      <c r="K36" s="45" t="s">
        <v>739</v>
      </c>
      <c r="L36" s="9" t="str">
        <f t="shared" si="0"/>
        <v>N/A</v>
      </c>
    </row>
    <row r="37" spans="1:12" x14ac:dyDescent="0.2">
      <c r="A37" s="3" t="s">
        <v>1010</v>
      </c>
      <c r="B37" s="35" t="s">
        <v>213</v>
      </c>
      <c r="C37" s="36">
        <v>0</v>
      </c>
      <c r="D37" s="44" t="str">
        <f t="shared" si="1"/>
        <v>N/A</v>
      </c>
      <c r="E37" s="36">
        <v>0</v>
      </c>
      <c r="F37" s="44" t="str">
        <f t="shared" si="2"/>
        <v>N/A</v>
      </c>
      <c r="G37" s="36">
        <v>0</v>
      </c>
      <c r="H37" s="44" t="str">
        <f t="shared" si="3"/>
        <v>N/A</v>
      </c>
      <c r="I37" s="12" t="s">
        <v>1748</v>
      </c>
      <c r="J37" s="12" t="s">
        <v>1748</v>
      </c>
      <c r="K37" s="45" t="s">
        <v>739</v>
      </c>
      <c r="L37" s="9" t="str">
        <f t="shared" si="0"/>
        <v>N/A</v>
      </c>
    </row>
    <row r="38" spans="1:12" x14ac:dyDescent="0.2">
      <c r="A38" s="3" t="s">
        <v>1011</v>
      </c>
      <c r="B38" s="35" t="s">
        <v>213</v>
      </c>
      <c r="C38" s="36">
        <v>1621</v>
      </c>
      <c r="D38" s="44" t="str">
        <f t="shared" si="1"/>
        <v>N/A</v>
      </c>
      <c r="E38" s="36">
        <v>1038</v>
      </c>
      <c r="F38" s="44" t="str">
        <f t="shared" si="2"/>
        <v>N/A</v>
      </c>
      <c r="G38" s="36">
        <v>1183</v>
      </c>
      <c r="H38" s="44" t="str">
        <f t="shared" si="3"/>
        <v>N/A</v>
      </c>
      <c r="I38" s="12">
        <v>-36</v>
      </c>
      <c r="J38" s="12">
        <v>13.97</v>
      </c>
      <c r="K38" s="45" t="s">
        <v>739</v>
      </c>
      <c r="L38" s="9" t="str">
        <f t="shared" si="0"/>
        <v>Yes</v>
      </c>
    </row>
    <row r="39" spans="1:12" x14ac:dyDescent="0.2">
      <c r="A39" s="3" t="s">
        <v>1012</v>
      </c>
      <c r="B39" s="35" t="s">
        <v>213</v>
      </c>
      <c r="C39" s="36">
        <v>3266</v>
      </c>
      <c r="D39" s="44" t="str">
        <f t="shared" si="1"/>
        <v>N/A</v>
      </c>
      <c r="E39" s="36">
        <v>2077</v>
      </c>
      <c r="F39" s="44" t="str">
        <f t="shared" si="2"/>
        <v>N/A</v>
      </c>
      <c r="G39" s="36">
        <v>1948</v>
      </c>
      <c r="H39" s="44" t="str">
        <f t="shared" si="3"/>
        <v>N/A</v>
      </c>
      <c r="I39" s="12">
        <v>-36.4</v>
      </c>
      <c r="J39" s="12">
        <v>-6.21</v>
      </c>
      <c r="K39" s="45" t="s">
        <v>739</v>
      </c>
      <c r="L39" s="9" t="str">
        <f t="shared" si="0"/>
        <v>Yes</v>
      </c>
    </row>
    <row r="40" spans="1:12" x14ac:dyDescent="0.2">
      <c r="A40" s="3" t="s">
        <v>1013</v>
      </c>
      <c r="B40" s="35" t="s">
        <v>213</v>
      </c>
      <c r="C40" s="36">
        <v>44677</v>
      </c>
      <c r="D40" s="44" t="str">
        <f t="shared" si="1"/>
        <v>N/A</v>
      </c>
      <c r="E40" s="36">
        <v>26619</v>
      </c>
      <c r="F40" s="44" t="str">
        <f t="shared" si="2"/>
        <v>N/A</v>
      </c>
      <c r="G40" s="36">
        <v>16600</v>
      </c>
      <c r="H40" s="44" t="str">
        <f t="shared" si="3"/>
        <v>N/A</v>
      </c>
      <c r="I40" s="12">
        <v>-40.4</v>
      </c>
      <c r="J40" s="12">
        <v>-37.6</v>
      </c>
      <c r="K40" s="45" t="s">
        <v>739</v>
      </c>
      <c r="L40" s="9" t="str">
        <f t="shared" si="0"/>
        <v>No</v>
      </c>
    </row>
    <row r="41" spans="1:12" x14ac:dyDescent="0.2">
      <c r="A41" s="46" t="s">
        <v>84</v>
      </c>
      <c r="B41" s="35" t="s">
        <v>213</v>
      </c>
      <c r="C41" s="47">
        <v>770526874</v>
      </c>
      <c r="D41" s="44" t="str">
        <f t="shared" si="1"/>
        <v>N/A</v>
      </c>
      <c r="E41" s="47">
        <v>863409181</v>
      </c>
      <c r="F41" s="44" t="str">
        <f t="shared" si="2"/>
        <v>N/A</v>
      </c>
      <c r="G41" s="47">
        <v>990641419</v>
      </c>
      <c r="H41" s="44" t="str">
        <f t="shared" si="3"/>
        <v>N/A</v>
      </c>
      <c r="I41" s="12">
        <v>12.05</v>
      </c>
      <c r="J41" s="12">
        <v>14.74</v>
      </c>
      <c r="K41" s="45" t="s">
        <v>739</v>
      </c>
      <c r="L41" s="9" t="str">
        <f t="shared" si="0"/>
        <v>Yes</v>
      </c>
    </row>
    <row r="42" spans="1:12" x14ac:dyDescent="0.2">
      <c r="A42" s="46" t="s">
        <v>1501</v>
      </c>
      <c r="B42" s="35" t="s">
        <v>213</v>
      </c>
      <c r="C42" s="47">
        <v>3317.6328901000002</v>
      </c>
      <c r="D42" s="44" t="str">
        <f t="shared" si="1"/>
        <v>N/A</v>
      </c>
      <c r="E42" s="47">
        <v>4919.2619532999997</v>
      </c>
      <c r="F42" s="44" t="str">
        <f t="shared" si="2"/>
        <v>N/A</v>
      </c>
      <c r="G42" s="47">
        <v>5921.9137455</v>
      </c>
      <c r="H42" s="44" t="str">
        <f t="shared" si="3"/>
        <v>N/A</v>
      </c>
      <c r="I42" s="12">
        <v>48.28</v>
      </c>
      <c r="J42" s="12">
        <v>20.38</v>
      </c>
      <c r="K42" s="45" t="s">
        <v>739</v>
      </c>
      <c r="L42" s="9" t="str">
        <f t="shared" si="0"/>
        <v>Yes</v>
      </c>
    </row>
    <row r="43" spans="1:12" x14ac:dyDescent="0.2">
      <c r="A43" s="46" t="s">
        <v>1502</v>
      </c>
      <c r="B43" s="35" t="s">
        <v>213</v>
      </c>
      <c r="C43" s="47">
        <v>11921.386173999999</v>
      </c>
      <c r="D43" s="44" t="str">
        <f t="shared" si="1"/>
        <v>N/A</v>
      </c>
      <c r="E43" s="47">
        <v>11715.980474</v>
      </c>
      <c r="F43" s="44" t="str">
        <f t="shared" si="2"/>
        <v>N/A</v>
      </c>
      <c r="G43" s="47">
        <v>13103.375823</v>
      </c>
      <c r="H43" s="44" t="str">
        <f t="shared" si="3"/>
        <v>N/A</v>
      </c>
      <c r="I43" s="12">
        <v>-1.72</v>
      </c>
      <c r="J43" s="12">
        <v>11.84</v>
      </c>
      <c r="K43" s="45" t="s">
        <v>739</v>
      </c>
      <c r="L43" s="9" t="str">
        <f t="shared" si="0"/>
        <v>Yes</v>
      </c>
    </row>
    <row r="44" spans="1:12" x14ac:dyDescent="0.2">
      <c r="A44" s="4" t="s">
        <v>107</v>
      </c>
      <c r="B44" s="35" t="s">
        <v>213</v>
      </c>
      <c r="C44" s="47">
        <v>2326914073</v>
      </c>
      <c r="D44" s="44" t="str">
        <f t="shared" si="1"/>
        <v>N/A</v>
      </c>
      <c r="E44" s="47">
        <v>2002855475</v>
      </c>
      <c r="F44" s="44" t="str">
        <f t="shared" si="2"/>
        <v>N/A</v>
      </c>
      <c r="G44" s="47">
        <v>1870517512</v>
      </c>
      <c r="H44" s="44" t="str">
        <f t="shared" si="3"/>
        <v>N/A</v>
      </c>
      <c r="I44" s="12">
        <v>-13.9</v>
      </c>
      <c r="J44" s="12">
        <v>-6.61</v>
      </c>
      <c r="K44" s="45" t="s">
        <v>739</v>
      </c>
      <c r="L44" s="9" t="str">
        <f t="shared" si="0"/>
        <v>Yes</v>
      </c>
    </row>
    <row r="45" spans="1:12" x14ac:dyDescent="0.2">
      <c r="A45" s="46" t="s">
        <v>158</v>
      </c>
      <c r="B45" s="48" t="s">
        <v>217</v>
      </c>
      <c r="C45" s="1">
        <v>131507</v>
      </c>
      <c r="D45" s="44" t="str">
        <f>IF($B45="N/A","N/A",IF(C45&gt;0,"No",IF(C45&lt;0,"No","Yes")))</f>
        <v>No</v>
      </c>
      <c r="E45" s="1">
        <v>60820</v>
      </c>
      <c r="F45" s="44" t="str">
        <f>IF($B45="N/A","N/A",IF(E45&gt;0,"No",IF(E45&lt;0,"No","Yes")))</f>
        <v>No</v>
      </c>
      <c r="G45" s="1">
        <v>52928</v>
      </c>
      <c r="H45" s="44" t="str">
        <f>IF($B45="N/A","N/A",IF(G45&gt;0,"No",IF(G45&lt;0,"No","Yes")))</f>
        <v>No</v>
      </c>
      <c r="I45" s="12">
        <v>-53.8</v>
      </c>
      <c r="J45" s="12">
        <v>-13</v>
      </c>
      <c r="K45" s="45" t="s">
        <v>739</v>
      </c>
      <c r="L45" s="9" t="str">
        <f t="shared" si="0"/>
        <v>Yes</v>
      </c>
    </row>
    <row r="46" spans="1:12" x14ac:dyDescent="0.2">
      <c r="A46" s="46" t="s">
        <v>156</v>
      </c>
      <c r="B46" s="35" t="s">
        <v>213</v>
      </c>
      <c r="C46" s="47">
        <v>2126752987</v>
      </c>
      <c r="D46" s="44" t="str">
        <f t="shared" ref="D46:D47" si="4">IF($B46="N/A","N/A",IF(C46&gt;10,"No",IF(C46&lt;-10,"No","Yes")))</f>
        <v>N/A</v>
      </c>
      <c r="E46" s="47">
        <v>1867368561</v>
      </c>
      <c r="F46" s="44" t="str">
        <f t="shared" ref="F46:F47" si="5">IF($B46="N/A","N/A",IF(E46&gt;10,"No",IF(E46&lt;-10,"No","Yes")))</f>
        <v>N/A</v>
      </c>
      <c r="G46" s="47">
        <v>1750299786</v>
      </c>
      <c r="H46" s="44" t="str">
        <f t="shared" ref="H46:H47" si="6">IF($B46="N/A","N/A",IF(G46&gt;10,"No",IF(G46&lt;-10,"No","Yes")))</f>
        <v>N/A</v>
      </c>
      <c r="I46" s="12">
        <v>-12.2</v>
      </c>
      <c r="J46" s="12">
        <v>-6.27</v>
      </c>
      <c r="K46" s="45" t="s">
        <v>739</v>
      </c>
      <c r="L46" s="9" t="str">
        <f t="shared" si="0"/>
        <v>Yes</v>
      </c>
    </row>
    <row r="47" spans="1:12" x14ac:dyDescent="0.2">
      <c r="A47" s="46" t="s">
        <v>1304</v>
      </c>
      <c r="B47" s="35" t="s">
        <v>213</v>
      </c>
      <c r="C47" s="47">
        <v>16172.165641</v>
      </c>
      <c r="D47" s="44" t="str">
        <f t="shared" si="4"/>
        <v>N/A</v>
      </c>
      <c r="E47" s="47">
        <v>30703.198963999999</v>
      </c>
      <c r="F47" s="44" t="str">
        <f t="shared" si="5"/>
        <v>N/A</v>
      </c>
      <c r="G47" s="47">
        <v>33069.448797999998</v>
      </c>
      <c r="H47" s="44" t="str">
        <f t="shared" si="6"/>
        <v>N/A</v>
      </c>
      <c r="I47" s="12">
        <v>89.85</v>
      </c>
      <c r="J47" s="12">
        <v>7.7069999999999999</v>
      </c>
      <c r="K47" s="45" t="s">
        <v>739</v>
      </c>
      <c r="L47" s="9" t="str">
        <f>IF(J47="Div by 0", "N/A", IF(OR(J47="N/A",K47="N/A"),"N/A", IF(J47&gt;VALUE(MID(K47,1,2)), "No", IF(J47&lt;-1*VALUE(MID(K47,1,2)), "No", "Yes"))))</f>
        <v>Yes</v>
      </c>
    </row>
    <row r="48" spans="1:12" x14ac:dyDescent="0.2">
      <c r="A48" s="46" t="s">
        <v>1503</v>
      </c>
      <c r="B48" s="35" t="s">
        <v>213</v>
      </c>
      <c r="C48" s="47">
        <v>1613.843625</v>
      </c>
      <c r="D48" s="44" t="str">
        <f t="shared" ref="D48:D74" si="7">IF($B48="N/A","N/A",IF(C48&gt;10,"No",IF(C48&lt;-10,"No","Yes")))</f>
        <v>N/A</v>
      </c>
      <c r="E48" s="47">
        <v>1871.1303680000001</v>
      </c>
      <c r="F48" s="44" t="str">
        <f t="shared" ref="F48:F74" si="8">IF($B48="N/A","N/A",IF(E48&gt;10,"No",IF(E48&lt;-10,"No","Yes")))</f>
        <v>N/A</v>
      </c>
      <c r="G48" s="47">
        <v>1795.3455730999999</v>
      </c>
      <c r="H48" s="44" t="str">
        <f t="shared" ref="H48:H74" si="9">IF($B48="N/A","N/A",IF(G48&gt;10,"No",IF(G48&lt;-10,"No","Yes")))</f>
        <v>N/A</v>
      </c>
      <c r="I48" s="12">
        <v>15.94</v>
      </c>
      <c r="J48" s="12">
        <v>-4.05</v>
      </c>
      <c r="K48" s="45" t="s">
        <v>739</v>
      </c>
      <c r="L48" s="9" t="str">
        <f t="shared" ref="L48:L74" si="10">IF(J48="Div by 0", "N/A", IF(K48="N/A","N/A", IF(J48&gt;VALUE(MID(K48,1,2)), "No", IF(J48&lt;-1*VALUE(MID(K48,1,2)), "No", "Yes"))))</f>
        <v>Yes</v>
      </c>
    </row>
    <row r="49" spans="1:12" x14ac:dyDescent="0.2">
      <c r="A49" s="46" t="s">
        <v>1504</v>
      </c>
      <c r="B49" s="35" t="s">
        <v>213</v>
      </c>
      <c r="C49" s="47">
        <v>3226.7295319</v>
      </c>
      <c r="D49" s="44" t="str">
        <f t="shared" si="7"/>
        <v>N/A</v>
      </c>
      <c r="E49" s="47">
        <v>3746.9520274000001</v>
      </c>
      <c r="F49" s="44" t="str">
        <f t="shared" si="8"/>
        <v>N/A</v>
      </c>
      <c r="G49" s="47">
        <v>3622.9022644000001</v>
      </c>
      <c r="H49" s="44" t="str">
        <f t="shared" si="9"/>
        <v>N/A</v>
      </c>
      <c r="I49" s="12">
        <v>16.12</v>
      </c>
      <c r="J49" s="12">
        <v>-3.31</v>
      </c>
      <c r="K49" s="45" t="s">
        <v>739</v>
      </c>
      <c r="L49" s="9" t="str">
        <f t="shared" si="10"/>
        <v>Yes</v>
      </c>
    </row>
    <row r="50" spans="1:12" x14ac:dyDescent="0.2">
      <c r="A50" s="46" t="s">
        <v>1505</v>
      </c>
      <c r="B50" s="35" t="s">
        <v>213</v>
      </c>
      <c r="C50" s="47" t="s">
        <v>1748</v>
      </c>
      <c r="D50" s="44" t="str">
        <f t="shared" si="7"/>
        <v>N/A</v>
      </c>
      <c r="E50" s="47" t="s">
        <v>1748</v>
      </c>
      <c r="F50" s="44" t="str">
        <f t="shared" si="8"/>
        <v>N/A</v>
      </c>
      <c r="G50" s="47" t="s">
        <v>1748</v>
      </c>
      <c r="H50" s="44" t="str">
        <f t="shared" si="9"/>
        <v>N/A</v>
      </c>
      <c r="I50" s="12" t="s">
        <v>1748</v>
      </c>
      <c r="J50" s="12" t="s">
        <v>1748</v>
      </c>
      <c r="K50" s="45" t="s">
        <v>739</v>
      </c>
      <c r="L50" s="9" t="str">
        <f t="shared" si="10"/>
        <v>N/A</v>
      </c>
    </row>
    <row r="51" spans="1:12" x14ac:dyDescent="0.2">
      <c r="A51" s="46" t="s">
        <v>1506</v>
      </c>
      <c r="B51" s="35" t="s">
        <v>213</v>
      </c>
      <c r="C51" s="47">
        <v>306.87472688000003</v>
      </c>
      <c r="D51" s="44" t="str">
        <f t="shared" si="7"/>
        <v>N/A</v>
      </c>
      <c r="E51" s="47">
        <v>506.23900415000003</v>
      </c>
      <c r="F51" s="44" t="str">
        <f t="shared" si="8"/>
        <v>N/A</v>
      </c>
      <c r="G51" s="47">
        <v>345.88638132</v>
      </c>
      <c r="H51" s="44" t="str">
        <f t="shared" si="9"/>
        <v>N/A</v>
      </c>
      <c r="I51" s="12">
        <v>64.97</v>
      </c>
      <c r="J51" s="12">
        <v>-31.7</v>
      </c>
      <c r="K51" s="45" t="s">
        <v>739</v>
      </c>
      <c r="L51" s="9" t="str">
        <f t="shared" si="10"/>
        <v>No</v>
      </c>
    </row>
    <row r="52" spans="1:12" x14ac:dyDescent="0.2">
      <c r="A52" s="46" t="s">
        <v>1507</v>
      </c>
      <c r="B52" s="35" t="s">
        <v>213</v>
      </c>
      <c r="C52" s="47">
        <v>1213.5258033</v>
      </c>
      <c r="D52" s="44" t="str">
        <f t="shared" si="7"/>
        <v>N/A</v>
      </c>
      <c r="E52" s="47">
        <v>1368.0047806</v>
      </c>
      <c r="F52" s="44" t="str">
        <f t="shared" si="8"/>
        <v>N/A</v>
      </c>
      <c r="G52" s="47">
        <v>1345.7352312999999</v>
      </c>
      <c r="H52" s="44" t="str">
        <f t="shared" si="9"/>
        <v>N/A</v>
      </c>
      <c r="I52" s="12">
        <v>12.73</v>
      </c>
      <c r="J52" s="12">
        <v>-1.63</v>
      </c>
      <c r="K52" s="45" t="s">
        <v>739</v>
      </c>
      <c r="L52" s="9" t="str">
        <f t="shared" si="10"/>
        <v>Yes</v>
      </c>
    </row>
    <row r="53" spans="1:12" x14ac:dyDescent="0.2">
      <c r="A53" s="46" t="s">
        <v>1508</v>
      </c>
      <c r="B53" s="35" t="s">
        <v>213</v>
      </c>
      <c r="C53" s="47" t="s">
        <v>1748</v>
      </c>
      <c r="D53" s="44" t="str">
        <f t="shared" si="7"/>
        <v>N/A</v>
      </c>
      <c r="E53" s="47" t="s">
        <v>1748</v>
      </c>
      <c r="F53" s="44" t="str">
        <f t="shared" si="8"/>
        <v>N/A</v>
      </c>
      <c r="G53" s="47" t="s">
        <v>1748</v>
      </c>
      <c r="H53" s="44" t="str">
        <f t="shared" si="9"/>
        <v>N/A</v>
      </c>
      <c r="I53" s="12" t="s">
        <v>1748</v>
      </c>
      <c r="J53" s="12" t="s">
        <v>1748</v>
      </c>
      <c r="K53" s="45" t="s">
        <v>739</v>
      </c>
      <c r="L53" s="9" t="str">
        <f t="shared" si="10"/>
        <v>N/A</v>
      </c>
    </row>
    <row r="54" spans="1:12" x14ac:dyDescent="0.2">
      <c r="A54" s="46" t="s">
        <v>1509</v>
      </c>
      <c r="B54" s="35" t="s">
        <v>213</v>
      </c>
      <c r="C54" s="47">
        <v>6978.3617272000001</v>
      </c>
      <c r="D54" s="44" t="str">
        <f t="shared" si="7"/>
        <v>N/A</v>
      </c>
      <c r="E54" s="47">
        <v>7228.5032658999999</v>
      </c>
      <c r="F54" s="44" t="str">
        <f t="shared" si="8"/>
        <v>N/A</v>
      </c>
      <c r="G54" s="47">
        <v>7869.5501937999998</v>
      </c>
      <c r="H54" s="44" t="str">
        <f t="shared" si="9"/>
        <v>N/A</v>
      </c>
      <c r="I54" s="12">
        <v>3.585</v>
      </c>
      <c r="J54" s="12">
        <v>8.8680000000000003</v>
      </c>
      <c r="K54" s="45" t="s">
        <v>739</v>
      </c>
      <c r="L54" s="9" t="str">
        <f t="shared" si="10"/>
        <v>Yes</v>
      </c>
    </row>
    <row r="55" spans="1:12" x14ac:dyDescent="0.2">
      <c r="A55" s="46" t="s">
        <v>1510</v>
      </c>
      <c r="B55" s="35" t="s">
        <v>213</v>
      </c>
      <c r="C55" s="47">
        <v>10818.613116</v>
      </c>
      <c r="D55" s="44" t="str">
        <f t="shared" si="7"/>
        <v>N/A</v>
      </c>
      <c r="E55" s="47">
        <v>11463.573584</v>
      </c>
      <c r="F55" s="44" t="str">
        <f t="shared" si="8"/>
        <v>N/A</v>
      </c>
      <c r="G55" s="47">
        <v>12196.448947000001</v>
      </c>
      <c r="H55" s="44" t="str">
        <f t="shared" si="9"/>
        <v>N/A</v>
      </c>
      <c r="I55" s="12">
        <v>5.9619999999999997</v>
      </c>
      <c r="J55" s="12">
        <v>6.3929999999999998</v>
      </c>
      <c r="K55" s="45" t="s">
        <v>739</v>
      </c>
      <c r="L55" s="9" t="str">
        <f t="shared" si="10"/>
        <v>Yes</v>
      </c>
    </row>
    <row r="56" spans="1:12" ht="25.5" x14ac:dyDescent="0.2">
      <c r="A56" s="46" t="s">
        <v>1511</v>
      </c>
      <c r="B56" s="35" t="s">
        <v>213</v>
      </c>
      <c r="C56" s="47" t="s">
        <v>1748</v>
      </c>
      <c r="D56" s="44" t="str">
        <f t="shared" si="7"/>
        <v>N/A</v>
      </c>
      <c r="E56" s="47" t="s">
        <v>1748</v>
      </c>
      <c r="F56" s="44" t="str">
        <f t="shared" si="8"/>
        <v>N/A</v>
      </c>
      <c r="G56" s="47" t="s">
        <v>1748</v>
      </c>
      <c r="H56" s="44" t="str">
        <f t="shared" si="9"/>
        <v>N/A</v>
      </c>
      <c r="I56" s="12" t="s">
        <v>1748</v>
      </c>
      <c r="J56" s="12" t="s">
        <v>1748</v>
      </c>
      <c r="K56" s="45" t="s">
        <v>739</v>
      </c>
      <c r="L56" s="9" t="str">
        <f t="shared" si="10"/>
        <v>N/A</v>
      </c>
    </row>
    <row r="57" spans="1:12" x14ac:dyDescent="0.2">
      <c r="A57" s="46" t="s">
        <v>1512</v>
      </c>
      <c r="B57" s="35" t="s">
        <v>213</v>
      </c>
      <c r="C57" s="47">
        <v>1591.9479808000001</v>
      </c>
      <c r="D57" s="44" t="str">
        <f t="shared" si="7"/>
        <v>N/A</v>
      </c>
      <c r="E57" s="47">
        <v>2847.2642486999998</v>
      </c>
      <c r="F57" s="44" t="str">
        <f t="shared" si="8"/>
        <v>N/A</v>
      </c>
      <c r="G57" s="47">
        <v>2766.2737603</v>
      </c>
      <c r="H57" s="44" t="str">
        <f t="shared" si="9"/>
        <v>N/A</v>
      </c>
      <c r="I57" s="12">
        <v>78.849999999999994</v>
      </c>
      <c r="J57" s="12">
        <v>-2.84</v>
      </c>
      <c r="K57" s="45" t="s">
        <v>739</v>
      </c>
      <c r="L57" s="9" t="str">
        <f t="shared" si="10"/>
        <v>Yes</v>
      </c>
    </row>
    <row r="58" spans="1:12" x14ac:dyDescent="0.2">
      <c r="A58" s="46" t="s">
        <v>1513</v>
      </c>
      <c r="B58" s="35" t="s">
        <v>213</v>
      </c>
      <c r="C58" s="47">
        <v>1516.0209265000001</v>
      </c>
      <c r="D58" s="44" t="str">
        <f t="shared" si="7"/>
        <v>N/A</v>
      </c>
      <c r="E58" s="47">
        <v>1625.2508961000001</v>
      </c>
      <c r="F58" s="44" t="str">
        <f t="shared" si="8"/>
        <v>N/A</v>
      </c>
      <c r="G58" s="47">
        <v>2336.5916886999998</v>
      </c>
      <c r="H58" s="44" t="str">
        <f t="shared" si="9"/>
        <v>N/A</v>
      </c>
      <c r="I58" s="12">
        <v>7.2050000000000001</v>
      </c>
      <c r="J58" s="12">
        <v>43.77</v>
      </c>
      <c r="K58" s="45" t="s">
        <v>739</v>
      </c>
      <c r="L58" s="9" t="str">
        <f t="shared" si="10"/>
        <v>No</v>
      </c>
    </row>
    <row r="59" spans="1:12" x14ac:dyDescent="0.2">
      <c r="A59" s="46" t="s">
        <v>1514</v>
      </c>
      <c r="B59" s="35" t="s">
        <v>213</v>
      </c>
      <c r="C59" s="47" t="s">
        <v>1748</v>
      </c>
      <c r="D59" s="44" t="str">
        <f t="shared" si="7"/>
        <v>N/A</v>
      </c>
      <c r="E59" s="47" t="s">
        <v>1748</v>
      </c>
      <c r="F59" s="44" t="str">
        <f t="shared" si="8"/>
        <v>N/A</v>
      </c>
      <c r="G59" s="47" t="s">
        <v>1748</v>
      </c>
      <c r="H59" s="44" t="str">
        <f t="shared" si="9"/>
        <v>N/A</v>
      </c>
      <c r="I59" s="12" t="s">
        <v>1748</v>
      </c>
      <c r="J59" s="12" t="s">
        <v>1748</v>
      </c>
      <c r="K59" s="45" t="s">
        <v>739</v>
      </c>
      <c r="L59" s="9" t="str">
        <f t="shared" si="10"/>
        <v>N/A</v>
      </c>
    </row>
    <row r="60" spans="1:12" x14ac:dyDescent="0.2">
      <c r="A60" s="46" t="s">
        <v>1515</v>
      </c>
      <c r="B60" s="35" t="s">
        <v>213</v>
      </c>
      <c r="C60" s="47">
        <v>2540.7318796999998</v>
      </c>
      <c r="D60" s="44" t="str">
        <f t="shared" si="7"/>
        <v>N/A</v>
      </c>
      <c r="E60" s="47">
        <v>4753.7812469999999</v>
      </c>
      <c r="F60" s="44" t="str">
        <f t="shared" si="8"/>
        <v>N/A</v>
      </c>
      <c r="G60" s="47">
        <v>5432.2006797000004</v>
      </c>
      <c r="H60" s="44" t="str">
        <f t="shared" si="9"/>
        <v>N/A</v>
      </c>
      <c r="I60" s="12">
        <v>87.1</v>
      </c>
      <c r="J60" s="12">
        <v>14.27</v>
      </c>
      <c r="K60" s="45" t="s">
        <v>739</v>
      </c>
      <c r="L60" s="9" t="str">
        <f t="shared" si="10"/>
        <v>Yes</v>
      </c>
    </row>
    <row r="61" spans="1:12" x14ac:dyDescent="0.2">
      <c r="A61" s="46" t="s">
        <v>1516</v>
      </c>
      <c r="B61" s="35" t="s">
        <v>213</v>
      </c>
      <c r="C61" s="47">
        <v>3020.2863010999999</v>
      </c>
      <c r="D61" s="44" t="str">
        <f t="shared" si="7"/>
        <v>N/A</v>
      </c>
      <c r="E61" s="47">
        <v>4722.2554614999999</v>
      </c>
      <c r="F61" s="44" t="str">
        <f t="shared" si="8"/>
        <v>N/A</v>
      </c>
      <c r="G61" s="47">
        <v>5283.9488150999996</v>
      </c>
      <c r="H61" s="44" t="str">
        <f t="shared" si="9"/>
        <v>N/A</v>
      </c>
      <c r="I61" s="12">
        <v>56.35</v>
      </c>
      <c r="J61" s="12">
        <v>11.89</v>
      </c>
      <c r="K61" s="45" t="s">
        <v>739</v>
      </c>
      <c r="L61" s="9" t="str">
        <f t="shared" si="10"/>
        <v>Yes</v>
      </c>
    </row>
    <row r="62" spans="1:12" x14ac:dyDescent="0.2">
      <c r="A62" s="46" t="s">
        <v>1517</v>
      </c>
      <c r="B62" s="35" t="s">
        <v>213</v>
      </c>
      <c r="C62" s="47" t="s">
        <v>1748</v>
      </c>
      <c r="D62" s="44" t="str">
        <f t="shared" si="7"/>
        <v>N/A</v>
      </c>
      <c r="E62" s="47" t="s">
        <v>1748</v>
      </c>
      <c r="F62" s="44" t="str">
        <f t="shared" si="8"/>
        <v>N/A</v>
      </c>
      <c r="G62" s="47" t="s">
        <v>1748</v>
      </c>
      <c r="H62" s="44" t="str">
        <f t="shared" si="9"/>
        <v>N/A</v>
      </c>
      <c r="I62" s="12" t="s">
        <v>1748</v>
      </c>
      <c r="J62" s="12" t="s">
        <v>1748</v>
      </c>
      <c r="K62" s="45" t="s">
        <v>739</v>
      </c>
      <c r="L62" s="9" t="str">
        <f t="shared" si="10"/>
        <v>N/A</v>
      </c>
    </row>
    <row r="63" spans="1:12" ht="25.5" x14ac:dyDescent="0.2">
      <c r="A63" s="46" t="s">
        <v>1518</v>
      </c>
      <c r="B63" s="35" t="s">
        <v>213</v>
      </c>
      <c r="C63" s="47" t="s">
        <v>1748</v>
      </c>
      <c r="D63" s="44" t="str">
        <f t="shared" si="7"/>
        <v>N/A</v>
      </c>
      <c r="E63" s="47" t="s">
        <v>1748</v>
      </c>
      <c r="F63" s="44" t="str">
        <f t="shared" si="8"/>
        <v>N/A</v>
      </c>
      <c r="G63" s="47" t="s">
        <v>1748</v>
      </c>
      <c r="H63" s="44" t="str">
        <f t="shared" si="9"/>
        <v>N/A</v>
      </c>
      <c r="I63" s="12" t="s">
        <v>1748</v>
      </c>
      <c r="J63" s="12" t="s">
        <v>1748</v>
      </c>
      <c r="K63" s="45" t="s">
        <v>739</v>
      </c>
      <c r="L63" s="9" t="str">
        <f t="shared" si="10"/>
        <v>N/A</v>
      </c>
    </row>
    <row r="64" spans="1:12" x14ac:dyDescent="0.2">
      <c r="A64" s="46" t="s">
        <v>1519</v>
      </c>
      <c r="B64" s="35" t="s">
        <v>213</v>
      </c>
      <c r="C64" s="47">
        <v>2155.3492366999999</v>
      </c>
      <c r="D64" s="44" t="str">
        <f t="shared" si="7"/>
        <v>N/A</v>
      </c>
      <c r="E64" s="47">
        <v>4071.5739279999998</v>
      </c>
      <c r="F64" s="44" t="str">
        <f t="shared" si="8"/>
        <v>N/A</v>
      </c>
      <c r="G64" s="47">
        <v>4932.5210495000001</v>
      </c>
      <c r="H64" s="44" t="str">
        <f t="shared" si="9"/>
        <v>N/A</v>
      </c>
      <c r="I64" s="12">
        <v>88.91</v>
      </c>
      <c r="J64" s="12">
        <v>21.15</v>
      </c>
      <c r="K64" s="45" t="s">
        <v>739</v>
      </c>
      <c r="L64" s="9" t="str">
        <f t="shared" si="10"/>
        <v>Yes</v>
      </c>
    </row>
    <row r="65" spans="1:12" x14ac:dyDescent="0.2">
      <c r="A65" s="46" t="s">
        <v>1520</v>
      </c>
      <c r="B65" s="35" t="s">
        <v>213</v>
      </c>
      <c r="C65" s="47">
        <v>2399.4998209999999</v>
      </c>
      <c r="D65" s="44" t="str">
        <f t="shared" si="7"/>
        <v>N/A</v>
      </c>
      <c r="E65" s="47">
        <v>7352.5576202000002</v>
      </c>
      <c r="F65" s="44" t="str">
        <f t="shared" si="8"/>
        <v>N/A</v>
      </c>
      <c r="G65" s="47">
        <v>7421.8287761000001</v>
      </c>
      <c r="H65" s="44" t="str">
        <f t="shared" si="9"/>
        <v>N/A</v>
      </c>
      <c r="I65" s="12">
        <v>206.4</v>
      </c>
      <c r="J65" s="12">
        <v>0.94210000000000005</v>
      </c>
      <c r="K65" s="45" t="s">
        <v>739</v>
      </c>
      <c r="L65" s="9" t="str">
        <f t="shared" si="10"/>
        <v>Yes</v>
      </c>
    </row>
    <row r="66" spans="1:12" x14ac:dyDescent="0.2">
      <c r="A66" s="46" t="s">
        <v>1521</v>
      </c>
      <c r="B66" s="35" t="s">
        <v>213</v>
      </c>
      <c r="C66" s="47">
        <v>456.09049773999999</v>
      </c>
      <c r="D66" s="44" t="str">
        <f t="shared" si="7"/>
        <v>N/A</v>
      </c>
      <c r="E66" s="47">
        <v>1523.6666667</v>
      </c>
      <c r="F66" s="44" t="str">
        <f t="shared" si="8"/>
        <v>N/A</v>
      </c>
      <c r="G66" s="47">
        <v>1507.9607842999999</v>
      </c>
      <c r="H66" s="44" t="str">
        <f t="shared" si="9"/>
        <v>N/A</v>
      </c>
      <c r="I66" s="12">
        <v>234.1</v>
      </c>
      <c r="J66" s="12">
        <v>-1.03</v>
      </c>
      <c r="K66" s="45" t="s">
        <v>739</v>
      </c>
      <c r="L66" s="9" t="str">
        <f t="shared" si="10"/>
        <v>Yes</v>
      </c>
    </row>
    <row r="67" spans="1:12" x14ac:dyDescent="0.2">
      <c r="A67" s="46" t="s">
        <v>1522</v>
      </c>
      <c r="B67" s="35" t="s">
        <v>213</v>
      </c>
      <c r="C67" s="47">
        <v>635.65193369999997</v>
      </c>
      <c r="D67" s="44" t="str">
        <f t="shared" si="7"/>
        <v>N/A</v>
      </c>
      <c r="E67" s="47">
        <v>893.66</v>
      </c>
      <c r="F67" s="44" t="str">
        <f t="shared" si="8"/>
        <v>N/A</v>
      </c>
      <c r="G67" s="47">
        <v>21601.666667000001</v>
      </c>
      <c r="H67" s="44" t="str">
        <f t="shared" si="9"/>
        <v>N/A</v>
      </c>
      <c r="I67" s="12">
        <v>40.590000000000003</v>
      </c>
      <c r="J67" s="12">
        <v>2317</v>
      </c>
      <c r="K67" s="45" t="s">
        <v>739</v>
      </c>
      <c r="L67" s="9" t="str">
        <f t="shared" si="10"/>
        <v>No</v>
      </c>
    </row>
    <row r="68" spans="1:12" x14ac:dyDescent="0.2">
      <c r="A68" s="46" t="s">
        <v>1523</v>
      </c>
      <c r="B68" s="35" t="s">
        <v>213</v>
      </c>
      <c r="C68" s="47">
        <v>2607.6331331000001</v>
      </c>
      <c r="D68" s="44" t="str">
        <f t="shared" si="7"/>
        <v>N/A</v>
      </c>
      <c r="E68" s="47">
        <v>4497.5595095999997</v>
      </c>
      <c r="F68" s="44" t="str">
        <f t="shared" si="8"/>
        <v>N/A</v>
      </c>
      <c r="G68" s="47">
        <v>6644.1437985000002</v>
      </c>
      <c r="H68" s="44" t="str">
        <f t="shared" si="9"/>
        <v>N/A</v>
      </c>
      <c r="I68" s="12">
        <v>72.48</v>
      </c>
      <c r="J68" s="12">
        <v>47.73</v>
      </c>
      <c r="K68" s="45" t="s">
        <v>739</v>
      </c>
      <c r="L68" s="9" t="str">
        <f t="shared" si="10"/>
        <v>No</v>
      </c>
    </row>
    <row r="69" spans="1:12" x14ac:dyDescent="0.2">
      <c r="A69" s="46" t="s">
        <v>1524</v>
      </c>
      <c r="B69" s="35" t="s">
        <v>213</v>
      </c>
      <c r="C69" s="47">
        <v>5018.7535556000003</v>
      </c>
      <c r="D69" s="44" t="str">
        <f t="shared" si="7"/>
        <v>N/A</v>
      </c>
      <c r="E69" s="47">
        <v>8160.1415766</v>
      </c>
      <c r="F69" s="44" t="str">
        <f t="shared" si="8"/>
        <v>N/A</v>
      </c>
      <c r="G69" s="47">
        <v>10129.159175000001</v>
      </c>
      <c r="H69" s="44" t="str">
        <f t="shared" si="9"/>
        <v>N/A</v>
      </c>
      <c r="I69" s="12">
        <v>62.59</v>
      </c>
      <c r="J69" s="12">
        <v>24.13</v>
      </c>
      <c r="K69" s="45" t="s">
        <v>739</v>
      </c>
      <c r="L69" s="9" t="str">
        <f t="shared" si="10"/>
        <v>Yes</v>
      </c>
    </row>
    <row r="70" spans="1:12" x14ac:dyDescent="0.2">
      <c r="A70" s="46" t="s">
        <v>1525</v>
      </c>
      <c r="B70" s="35" t="s">
        <v>213</v>
      </c>
      <c r="C70" s="47" t="s">
        <v>1748</v>
      </c>
      <c r="D70" s="44" t="str">
        <f t="shared" si="7"/>
        <v>N/A</v>
      </c>
      <c r="E70" s="47" t="s">
        <v>1748</v>
      </c>
      <c r="F70" s="44" t="str">
        <f t="shared" si="8"/>
        <v>N/A</v>
      </c>
      <c r="G70" s="47" t="s">
        <v>1748</v>
      </c>
      <c r="H70" s="44" t="str">
        <f t="shared" si="9"/>
        <v>N/A</v>
      </c>
      <c r="I70" s="12" t="s">
        <v>1748</v>
      </c>
      <c r="J70" s="12" t="s">
        <v>1748</v>
      </c>
      <c r="K70" s="45" t="s">
        <v>739</v>
      </c>
      <c r="L70" s="9" t="str">
        <f t="shared" si="10"/>
        <v>N/A</v>
      </c>
    </row>
    <row r="71" spans="1:12" ht="25.5" x14ac:dyDescent="0.2">
      <c r="A71" s="46" t="s">
        <v>1526</v>
      </c>
      <c r="B71" s="35" t="s">
        <v>213</v>
      </c>
      <c r="C71" s="47" t="s">
        <v>1748</v>
      </c>
      <c r="D71" s="44" t="str">
        <f t="shared" si="7"/>
        <v>N/A</v>
      </c>
      <c r="E71" s="47" t="s">
        <v>1748</v>
      </c>
      <c r="F71" s="44" t="str">
        <f t="shared" si="8"/>
        <v>N/A</v>
      </c>
      <c r="G71" s="47" t="s">
        <v>1748</v>
      </c>
      <c r="H71" s="44" t="str">
        <f t="shared" si="9"/>
        <v>N/A</v>
      </c>
      <c r="I71" s="12" t="s">
        <v>1748</v>
      </c>
      <c r="J71" s="12" t="s">
        <v>1748</v>
      </c>
      <c r="K71" s="45" t="s">
        <v>739</v>
      </c>
      <c r="L71" s="9" t="str">
        <f t="shared" si="10"/>
        <v>N/A</v>
      </c>
    </row>
    <row r="72" spans="1:12" x14ac:dyDescent="0.2">
      <c r="A72" s="46" t="s">
        <v>1527</v>
      </c>
      <c r="B72" s="35" t="s">
        <v>213</v>
      </c>
      <c r="C72" s="47">
        <v>5237.5471931000002</v>
      </c>
      <c r="D72" s="44" t="str">
        <f t="shared" si="7"/>
        <v>N/A</v>
      </c>
      <c r="E72" s="47">
        <v>10195.059730000001</v>
      </c>
      <c r="F72" s="44" t="str">
        <f t="shared" si="8"/>
        <v>N/A</v>
      </c>
      <c r="G72" s="47">
        <v>10983.339814000001</v>
      </c>
      <c r="H72" s="44" t="str">
        <f t="shared" si="9"/>
        <v>N/A</v>
      </c>
      <c r="I72" s="12">
        <v>94.65</v>
      </c>
      <c r="J72" s="12">
        <v>7.7320000000000002</v>
      </c>
      <c r="K72" s="45" t="s">
        <v>739</v>
      </c>
      <c r="L72" s="9" t="str">
        <f t="shared" si="10"/>
        <v>Yes</v>
      </c>
    </row>
    <row r="73" spans="1:12" x14ac:dyDescent="0.2">
      <c r="A73" s="46" t="s">
        <v>1528</v>
      </c>
      <c r="B73" s="35" t="s">
        <v>213</v>
      </c>
      <c r="C73" s="47">
        <v>2479.0890998</v>
      </c>
      <c r="D73" s="44" t="str">
        <f t="shared" si="7"/>
        <v>N/A</v>
      </c>
      <c r="E73" s="47">
        <v>5328.8420798999996</v>
      </c>
      <c r="F73" s="44" t="str">
        <f t="shared" si="8"/>
        <v>N/A</v>
      </c>
      <c r="G73" s="47">
        <v>6116.6021560999998</v>
      </c>
      <c r="H73" s="44" t="str">
        <f t="shared" si="9"/>
        <v>N/A</v>
      </c>
      <c r="I73" s="12">
        <v>115</v>
      </c>
      <c r="J73" s="12">
        <v>14.78</v>
      </c>
      <c r="K73" s="45" t="s">
        <v>739</v>
      </c>
      <c r="L73" s="9" t="str">
        <f t="shared" si="10"/>
        <v>Yes</v>
      </c>
    </row>
    <row r="74" spans="1:12" x14ac:dyDescent="0.2">
      <c r="A74" s="46" t="s">
        <v>1529</v>
      </c>
      <c r="B74" s="35" t="s">
        <v>213</v>
      </c>
      <c r="C74" s="47">
        <v>461.17225866000001</v>
      </c>
      <c r="D74" s="44" t="str">
        <f t="shared" si="7"/>
        <v>N/A</v>
      </c>
      <c r="E74" s="47">
        <v>557.29895939000005</v>
      </c>
      <c r="F74" s="44" t="str">
        <f t="shared" si="8"/>
        <v>N/A</v>
      </c>
      <c r="G74" s="47">
        <v>726.73939758999995</v>
      </c>
      <c r="H74" s="44" t="str">
        <f t="shared" si="9"/>
        <v>N/A</v>
      </c>
      <c r="I74" s="12">
        <v>20.84</v>
      </c>
      <c r="J74" s="12">
        <v>30.4</v>
      </c>
      <c r="K74" s="45" t="s">
        <v>739</v>
      </c>
      <c r="L74" s="9" t="str">
        <f t="shared" si="10"/>
        <v>No</v>
      </c>
    </row>
    <row r="75" spans="1:12" x14ac:dyDescent="0.2">
      <c r="A75" s="46" t="s">
        <v>1611</v>
      </c>
      <c r="B75" s="35" t="s">
        <v>213</v>
      </c>
      <c r="C75" s="47">
        <v>65637566</v>
      </c>
      <c r="D75" s="44" t="str">
        <f t="shared" ref="D75:D144" si="11">IF($B75="N/A","N/A",IF(C75&gt;10,"No",IF(C75&lt;-10,"No","Yes")))</f>
        <v>N/A</v>
      </c>
      <c r="E75" s="47">
        <v>82327797</v>
      </c>
      <c r="F75" s="44" t="str">
        <f t="shared" ref="F75:F144" si="12">IF($B75="N/A","N/A",IF(E75&gt;10,"No",IF(E75&lt;-10,"No","Yes")))</f>
        <v>N/A</v>
      </c>
      <c r="G75" s="47">
        <v>73418913</v>
      </c>
      <c r="H75" s="44" t="str">
        <f t="shared" ref="H75:H144" si="13">IF($B75="N/A","N/A",IF(G75&gt;10,"No",IF(G75&lt;-10,"No","Yes")))</f>
        <v>N/A</v>
      </c>
      <c r="I75" s="12">
        <v>25.43</v>
      </c>
      <c r="J75" s="12">
        <v>-10.8</v>
      </c>
      <c r="K75" s="45" t="s">
        <v>739</v>
      </c>
      <c r="L75" s="9" t="str">
        <f t="shared" ref="L75:L135" si="14">IF(J75="Div by 0", "N/A", IF(K75="N/A","N/A", IF(J75&gt;VALUE(MID(K75,1,2)), "No", IF(J75&lt;-1*VALUE(MID(K75,1,2)), "No", "Yes"))))</f>
        <v>Yes</v>
      </c>
    </row>
    <row r="76" spans="1:12" x14ac:dyDescent="0.2">
      <c r="A76" s="46" t="s">
        <v>598</v>
      </c>
      <c r="B76" s="35" t="s">
        <v>213</v>
      </c>
      <c r="C76" s="36">
        <v>7536</v>
      </c>
      <c r="D76" s="44" t="str">
        <f t="shared" si="11"/>
        <v>N/A</v>
      </c>
      <c r="E76" s="36">
        <v>10992</v>
      </c>
      <c r="F76" s="44" t="str">
        <f t="shared" si="12"/>
        <v>N/A</v>
      </c>
      <c r="G76" s="36">
        <v>10739</v>
      </c>
      <c r="H76" s="44" t="str">
        <f t="shared" si="13"/>
        <v>N/A</v>
      </c>
      <c r="I76" s="12">
        <v>45.86</v>
      </c>
      <c r="J76" s="12">
        <v>-2.2999999999999998</v>
      </c>
      <c r="K76" s="45" t="s">
        <v>739</v>
      </c>
      <c r="L76" s="9" t="str">
        <f t="shared" si="14"/>
        <v>Yes</v>
      </c>
    </row>
    <row r="77" spans="1:12" x14ac:dyDescent="0.2">
      <c r="A77" s="46" t="s">
        <v>1438</v>
      </c>
      <c r="B77" s="35" t="s">
        <v>213</v>
      </c>
      <c r="C77" s="47">
        <v>8709.8680998</v>
      </c>
      <c r="D77" s="44" t="str">
        <f t="shared" si="11"/>
        <v>N/A</v>
      </c>
      <c r="E77" s="47">
        <v>7489.7923035000003</v>
      </c>
      <c r="F77" s="44" t="str">
        <f t="shared" si="12"/>
        <v>N/A</v>
      </c>
      <c r="G77" s="47">
        <v>6836.6619797000003</v>
      </c>
      <c r="H77" s="44" t="str">
        <f t="shared" si="13"/>
        <v>N/A</v>
      </c>
      <c r="I77" s="12">
        <v>-14</v>
      </c>
      <c r="J77" s="12">
        <v>-8.7200000000000006</v>
      </c>
      <c r="K77" s="45" t="s">
        <v>739</v>
      </c>
      <c r="L77" s="9" t="str">
        <f t="shared" si="14"/>
        <v>Yes</v>
      </c>
    </row>
    <row r="78" spans="1:12" x14ac:dyDescent="0.2">
      <c r="A78" s="46" t="s">
        <v>1439</v>
      </c>
      <c r="B78" s="35" t="s">
        <v>213</v>
      </c>
      <c r="C78" s="36">
        <v>4.6194267515999998</v>
      </c>
      <c r="D78" s="44" t="str">
        <f t="shared" si="11"/>
        <v>N/A</v>
      </c>
      <c r="E78" s="36">
        <v>4.3750909753</v>
      </c>
      <c r="F78" s="44" t="str">
        <f t="shared" si="12"/>
        <v>N/A</v>
      </c>
      <c r="G78" s="36">
        <v>4.3678182326000003</v>
      </c>
      <c r="H78" s="44" t="str">
        <f t="shared" si="13"/>
        <v>N/A</v>
      </c>
      <c r="I78" s="12">
        <v>-5.29</v>
      </c>
      <c r="J78" s="12">
        <v>-0.16600000000000001</v>
      </c>
      <c r="K78" s="45" t="s">
        <v>739</v>
      </c>
      <c r="L78" s="9" t="str">
        <f t="shared" si="14"/>
        <v>Yes</v>
      </c>
    </row>
    <row r="79" spans="1:12" ht="25.5" x14ac:dyDescent="0.2">
      <c r="A79" s="46" t="s">
        <v>599</v>
      </c>
      <c r="B79" s="35" t="s">
        <v>213</v>
      </c>
      <c r="C79" s="47">
        <v>0</v>
      </c>
      <c r="D79" s="44" t="str">
        <f t="shared" si="11"/>
        <v>N/A</v>
      </c>
      <c r="E79" s="47">
        <v>0</v>
      </c>
      <c r="F79" s="44" t="str">
        <f t="shared" si="12"/>
        <v>N/A</v>
      </c>
      <c r="G79" s="47">
        <v>0</v>
      </c>
      <c r="H79" s="44" t="str">
        <f t="shared" si="13"/>
        <v>N/A</v>
      </c>
      <c r="I79" s="12" t="s">
        <v>1748</v>
      </c>
      <c r="J79" s="12" t="s">
        <v>1748</v>
      </c>
      <c r="K79" s="45" t="s">
        <v>739</v>
      </c>
      <c r="L79" s="9" t="str">
        <f t="shared" si="14"/>
        <v>N/A</v>
      </c>
    </row>
    <row r="80" spans="1:12" x14ac:dyDescent="0.2">
      <c r="A80" s="46" t="s">
        <v>600</v>
      </c>
      <c r="B80" s="35" t="s">
        <v>213</v>
      </c>
      <c r="C80" s="36">
        <v>0</v>
      </c>
      <c r="D80" s="44" t="str">
        <f t="shared" si="11"/>
        <v>N/A</v>
      </c>
      <c r="E80" s="36">
        <v>0</v>
      </c>
      <c r="F80" s="44" t="str">
        <f t="shared" si="12"/>
        <v>N/A</v>
      </c>
      <c r="G80" s="36">
        <v>0</v>
      </c>
      <c r="H80" s="44" t="str">
        <f t="shared" si="13"/>
        <v>N/A</v>
      </c>
      <c r="I80" s="12" t="s">
        <v>1748</v>
      </c>
      <c r="J80" s="12" t="s">
        <v>1748</v>
      </c>
      <c r="K80" s="45" t="s">
        <v>739</v>
      </c>
      <c r="L80" s="9" t="str">
        <f t="shared" si="14"/>
        <v>N/A</v>
      </c>
    </row>
    <row r="81" spans="1:12" x14ac:dyDescent="0.2">
      <c r="A81" s="46" t="s">
        <v>1440</v>
      </c>
      <c r="B81" s="35" t="s">
        <v>213</v>
      </c>
      <c r="C81" s="47" t="s">
        <v>1748</v>
      </c>
      <c r="D81" s="44" t="str">
        <f t="shared" si="11"/>
        <v>N/A</v>
      </c>
      <c r="E81" s="47" t="s">
        <v>1748</v>
      </c>
      <c r="F81" s="44" t="str">
        <f t="shared" si="12"/>
        <v>N/A</v>
      </c>
      <c r="G81" s="47" t="s">
        <v>1748</v>
      </c>
      <c r="H81" s="44" t="str">
        <f t="shared" si="13"/>
        <v>N/A</v>
      </c>
      <c r="I81" s="12" t="s">
        <v>1748</v>
      </c>
      <c r="J81" s="12" t="s">
        <v>1748</v>
      </c>
      <c r="K81" s="45" t="s">
        <v>739</v>
      </c>
      <c r="L81" s="9" t="str">
        <f t="shared" si="14"/>
        <v>N/A</v>
      </c>
    </row>
    <row r="82" spans="1:12" ht="25.5" x14ac:dyDescent="0.2">
      <c r="A82" s="46" t="s">
        <v>601</v>
      </c>
      <c r="B82" s="35" t="s">
        <v>213</v>
      </c>
      <c r="C82" s="47">
        <v>875513</v>
      </c>
      <c r="D82" s="44" t="str">
        <f t="shared" si="11"/>
        <v>N/A</v>
      </c>
      <c r="E82" s="47">
        <v>1548127</v>
      </c>
      <c r="F82" s="44" t="str">
        <f t="shared" si="12"/>
        <v>N/A</v>
      </c>
      <c r="G82" s="47">
        <v>1459590</v>
      </c>
      <c r="H82" s="44" t="str">
        <f t="shared" si="13"/>
        <v>N/A</v>
      </c>
      <c r="I82" s="12">
        <v>76.83</v>
      </c>
      <c r="J82" s="12">
        <v>-5.72</v>
      </c>
      <c r="K82" s="45" t="s">
        <v>739</v>
      </c>
      <c r="L82" s="9" t="str">
        <f t="shared" si="14"/>
        <v>Yes</v>
      </c>
    </row>
    <row r="83" spans="1:12" x14ac:dyDescent="0.2">
      <c r="A83" s="46" t="s">
        <v>602</v>
      </c>
      <c r="B83" s="35" t="s">
        <v>213</v>
      </c>
      <c r="C83" s="36">
        <v>33</v>
      </c>
      <c r="D83" s="44" t="str">
        <f t="shared" si="11"/>
        <v>N/A</v>
      </c>
      <c r="E83" s="36">
        <v>56</v>
      </c>
      <c r="F83" s="44" t="str">
        <f t="shared" si="12"/>
        <v>N/A</v>
      </c>
      <c r="G83" s="36">
        <v>59</v>
      </c>
      <c r="H83" s="44" t="str">
        <f t="shared" si="13"/>
        <v>N/A</v>
      </c>
      <c r="I83" s="12">
        <v>69.7</v>
      </c>
      <c r="J83" s="12">
        <v>5.3570000000000002</v>
      </c>
      <c r="K83" s="45" t="s">
        <v>739</v>
      </c>
      <c r="L83" s="9" t="str">
        <f t="shared" si="14"/>
        <v>Yes</v>
      </c>
    </row>
    <row r="84" spans="1:12" ht="25.5" x14ac:dyDescent="0.2">
      <c r="A84" s="4" t="s">
        <v>1441</v>
      </c>
      <c r="B84" s="35" t="s">
        <v>213</v>
      </c>
      <c r="C84" s="47">
        <v>26530.696970000001</v>
      </c>
      <c r="D84" s="44" t="str">
        <f t="shared" si="11"/>
        <v>N/A</v>
      </c>
      <c r="E84" s="47">
        <v>27645.125</v>
      </c>
      <c r="F84" s="44" t="str">
        <f t="shared" si="12"/>
        <v>N/A</v>
      </c>
      <c r="G84" s="47">
        <v>24738.813558999998</v>
      </c>
      <c r="H84" s="44" t="str">
        <f t="shared" si="13"/>
        <v>N/A</v>
      </c>
      <c r="I84" s="12">
        <v>4.2009999999999996</v>
      </c>
      <c r="J84" s="12">
        <v>-10.5</v>
      </c>
      <c r="K84" s="45" t="s">
        <v>739</v>
      </c>
      <c r="L84" s="9" t="str">
        <f t="shared" si="14"/>
        <v>Yes</v>
      </c>
    </row>
    <row r="85" spans="1:12" x14ac:dyDescent="0.2">
      <c r="A85" s="4" t="s">
        <v>603</v>
      </c>
      <c r="B85" s="35" t="s">
        <v>213</v>
      </c>
      <c r="C85" s="47">
        <v>0</v>
      </c>
      <c r="D85" s="44" t="str">
        <f t="shared" si="11"/>
        <v>N/A</v>
      </c>
      <c r="E85" s="47">
        <v>0</v>
      </c>
      <c r="F85" s="44" t="str">
        <f t="shared" si="12"/>
        <v>N/A</v>
      </c>
      <c r="G85" s="47">
        <v>0</v>
      </c>
      <c r="H85" s="44" t="str">
        <f t="shared" si="13"/>
        <v>N/A</v>
      </c>
      <c r="I85" s="12" t="s">
        <v>1748</v>
      </c>
      <c r="J85" s="12" t="s">
        <v>1748</v>
      </c>
      <c r="K85" s="45" t="s">
        <v>739</v>
      </c>
      <c r="L85" s="9" t="str">
        <f t="shared" si="14"/>
        <v>N/A</v>
      </c>
    </row>
    <row r="86" spans="1:12" x14ac:dyDescent="0.2">
      <c r="A86" s="4" t="s">
        <v>604</v>
      </c>
      <c r="B86" s="35" t="s">
        <v>213</v>
      </c>
      <c r="C86" s="36">
        <v>0</v>
      </c>
      <c r="D86" s="44" t="str">
        <f t="shared" si="11"/>
        <v>N/A</v>
      </c>
      <c r="E86" s="36">
        <v>0</v>
      </c>
      <c r="F86" s="44" t="str">
        <f t="shared" si="12"/>
        <v>N/A</v>
      </c>
      <c r="G86" s="36">
        <v>0</v>
      </c>
      <c r="H86" s="44" t="str">
        <f t="shared" si="13"/>
        <v>N/A</v>
      </c>
      <c r="I86" s="12" t="s">
        <v>1748</v>
      </c>
      <c r="J86" s="12" t="s">
        <v>1748</v>
      </c>
      <c r="K86" s="45" t="s">
        <v>739</v>
      </c>
      <c r="L86" s="9" t="str">
        <f t="shared" si="14"/>
        <v>N/A</v>
      </c>
    </row>
    <row r="87" spans="1:12" x14ac:dyDescent="0.2">
      <c r="A87" s="4" t="s">
        <v>1442</v>
      </c>
      <c r="B87" s="35" t="s">
        <v>213</v>
      </c>
      <c r="C87" s="47" t="s">
        <v>1748</v>
      </c>
      <c r="D87" s="44" t="str">
        <f t="shared" si="11"/>
        <v>N/A</v>
      </c>
      <c r="E87" s="47" t="s">
        <v>1748</v>
      </c>
      <c r="F87" s="44" t="str">
        <f t="shared" si="12"/>
        <v>N/A</v>
      </c>
      <c r="G87" s="47" t="s">
        <v>1748</v>
      </c>
      <c r="H87" s="44" t="str">
        <f t="shared" si="13"/>
        <v>N/A</v>
      </c>
      <c r="I87" s="12" t="s">
        <v>1748</v>
      </c>
      <c r="J87" s="12" t="s">
        <v>1748</v>
      </c>
      <c r="K87" s="45" t="s">
        <v>739</v>
      </c>
      <c r="L87" s="9" t="str">
        <f t="shared" si="14"/>
        <v>N/A</v>
      </c>
    </row>
    <row r="88" spans="1:12" x14ac:dyDescent="0.2">
      <c r="A88" s="46" t="s">
        <v>605</v>
      </c>
      <c r="B88" s="35" t="s">
        <v>213</v>
      </c>
      <c r="C88" s="47">
        <v>31761062</v>
      </c>
      <c r="D88" s="44" t="str">
        <f t="shared" si="11"/>
        <v>N/A</v>
      </c>
      <c r="E88" s="47">
        <v>33686717</v>
      </c>
      <c r="F88" s="44" t="str">
        <f t="shared" si="12"/>
        <v>N/A</v>
      </c>
      <c r="G88" s="47">
        <v>31956269</v>
      </c>
      <c r="H88" s="44" t="str">
        <f t="shared" si="13"/>
        <v>N/A</v>
      </c>
      <c r="I88" s="12">
        <v>6.0629999999999997</v>
      </c>
      <c r="J88" s="12">
        <v>-5.14</v>
      </c>
      <c r="K88" s="45" t="s">
        <v>739</v>
      </c>
      <c r="L88" s="9" t="str">
        <f t="shared" si="14"/>
        <v>Yes</v>
      </c>
    </row>
    <row r="89" spans="1:12" x14ac:dyDescent="0.2">
      <c r="A89" s="49" t="s">
        <v>606</v>
      </c>
      <c r="B89" s="36" t="s">
        <v>213</v>
      </c>
      <c r="C89" s="36">
        <v>1156</v>
      </c>
      <c r="D89" s="44" t="str">
        <f t="shared" si="11"/>
        <v>N/A</v>
      </c>
      <c r="E89" s="36">
        <v>1236</v>
      </c>
      <c r="F89" s="44" t="str">
        <f t="shared" si="12"/>
        <v>N/A</v>
      </c>
      <c r="G89" s="36">
        <v>1271</v>
      </c>
      <c r="H89" s="44" t="str">
        <f t="shared" si="13"/>
        <v>N/A</v>
      </c>
      <c r="I89" s="12">
        <v>6.92</v>
      </c>
      <c r="J89" s="12">
        <v>2.8319999999999999</v>
      </c>
      <c r="K89" s="50" t="s">
        <v>739</v>
      </c>
      <c r="L89" s="9" t="str">
        <f t="shared" si="14"/>
        <v>Yes</v>
      </c>
    </row>
    <row r="90" spans="1:12" x14ac:dyDescent="0.2">
      <c r="A90" s="46" t="s">
        <v>1443</v>
      </c>
      <c r="B90" s="35" t="s">
        <v>213</v>
      </c>
      <c r="C90" s="47">
        <v>27474.967128</v>
      </c>
      <c r="D90" s="44" t="str">
        <f t="shared" si="11"/>
        <v>N/A</v>
      </c>
      <c r="E90" s="47">
        <v>27254.625404999999</v>
      </c>
      <c r="F90" s="44" t="str">
        <f t="shared" si="12"/>
        <v>N/A</v>
      </c>
      <c r="G90" s="47">
        <v>25142.619197</v>
      </c>
      <c r="H90" s="44" t="str">
        <f t="shared" si="13"/>
        <v>N/A</v>
      </c>
      <c r="I90" s="12">
        <v>-0.80200000000000005</v>
      </c>
      <c r="J90" s="12">
        <v>-7.75</v>
      </c>
      <c r="K90" s="45" t="s">
        <v>739</v>
      </c>
      <c r="L90" s="9" t="str">
        <f t="shared" si="14"/>
        <v>Yes</v>
      </c>
    </row>
    <row r="91" spans="1:12" ht="25.5" x14ac:dyDescent="0.2">
      <c r="A91" s="46" t="s">
        <v>607</v>
      </c>
      <c r="B91" s="35" t="s">
        <v>213</v>
      </c>
      <c r="C91" s="47">
        <v>16757589</v>
      </c>
      <c r="D91" s="44" t="str">
        <f t="shared" si="11"/>
        <v>N/A</v>
      </c>
      <c r="E91" s="47">
        <v>20531304</v>
      </c>
      <c r="F91" s="44" t="str">
        <f t="shared" si="12"/>
        <v>N/A</v>
      </c>
      <c r="G91" s="47">
        <v>21287590</v>
      </c>
      <c r="H91" s="44" t="str">
        <f t="shared" si="13"/>
        <v>N/A</v>
      </c>
      <c r="I91" s="12">
        <v>22.52</v>
      </c>
      <c r="J91" s="12">
        <v>3.6840000000000002</v>
      </c>
      <c r="K91" s="45" t="s">
        <v>739</v>
      </c>
      <c r="L91" s="9" t="str">
        <f t="shared" si="14"/>
        <v>Yes</v>
      </c>
    </row>
    <row r="92" spans="1:12" x14ac:dyDescent="0.2">
      <c r="A92" s="46" t="s">
        <v>608</v>
      </c>
      <c r="B92" s="35" t="s">
        <v>213</v>
      </c>
      <c r="C92" s="36">
        <v>20984</v>
      </c>
      <c r="D92" s="44" t="str">
        <f t="shared" si="11"/>
        <v>N/A</v>
      </c>
      <c r="E92" s="36">
        <v>26547</v>
      </c>
      <c r="F92" s="44" t="str">
        <f t="shared" si="12"/>
        <v>N/A</v>
      </c>
      <c r="G92" s="36">
        <v>27762</v>
      </c>
      <c r="H92" s="44" t="str">
        <f t="shared" si="13"/>
        <v>N/A</v>
      </c>
      <c r="I92" s="12">
        <v>26.51</v>
      </c>
      <c r="J92" s="12">
        <v>4.577</v>
      </c>
      <c r="K92" s="45" t="s">
        <v>739</v>
      </c>
      <c r="L92" s="9" t="str">
        <f t="shared" si="14"/>
        <v>Yes</v>
      </c>
    </row>
    <row r="93" spans="1:12" x14ac:dyDescent="0.2">
      <c r="A93" s="46" t="s">
        <v>1444</v>
      </c>
      <c r="B93" s="35" t="s">
        <v>213</v>
      </c>
      <c r="C93" s="47">
        <v>798.58887723999999</v>
      </c>
      <c r="D93" s="44" t="str">
        <f t="shared" si="11"/>
        <v>N/A</v>
      </c>
      <c r="E93" s="47">
        <v>773.39450784999997</v>
      </c>
      <c r="F93" s="44" t="str">
        <f t="shared" si="12"/>
        <v>N/A</v>
      </c>
      <c r="G93" s="47">
        <v>766.78877602</v>
      </c>
      <c r="H93" s="44" t="str">
        <f t="shared" si="13"/>
        <v>N/A</v>
      </c>
      <c r="I93" s="12">
        <v>-3.15</v>
      </c>
      <c r="J93" s="12">
        <v>-0.85399999999999998</v>
      </c>
      <c r="K93" s="45" t="s">
        <v>739</v>
      </c>
      <c r="L93" s="9" t="str">
        <f t="shared" si="14"/>
        <v>Yes</v>
      </c>
    </row>
    <row r="94" spans="1:12" x14ac:dyDescent="0.2">
      <c r="A94" s="46" t="s">
        <v>609</v>
      </c>
      <c r="B94" s="35" t="s">
        <v>213</v>
      </c>
      <c r="C94" s="47">
        <v>68536</v>
      </c>
      <c r="D94" s="44" t="str">
        <f t="shared" si="11"/>
        <v>N/A</v>
      </c>
      <c r="E94" s="47">
        <v>210045</v>
      </c>
      <c r="F94" s="44" t="str">
        <f t="shared" si="12"/>
        <v>N/A</v>
      </c>
      <c r="G94" s="47">
        <v>33684</v>
      </c>
      <c r="H94" s="44" t="str">
        <f t="shared" si="13"/>
        <v>N/A</v>
      </c>
      <c r="I94" s="12">
        <v>206.5</v>
      </c>
      <c r="J94" s="12">
        <v>-84</v>
      </c>
      <c r="K94" s="45" t="s">
        <v>739</v>
      </c>
      <c r="L94" s="9" t="str">
        <f t="shared" si="14"/>
        <v>No</v>
      </c>
    </row>
    <row r="95" spans="1:12" x14ac:dyDescent="0.2">
      <c r="A95" s="46" t="s">
        <v>610</v>
      </c>
      <c r="B95" s="35" t="s">
        <v>213</v>
      </c>
      <c r="C95" s="36">
        <v>79</v>
      </c>
      <c r="D95" s="44" t="str">
        <f t="shared" si="11"/>
        <v>N/A</v>
      </c>
      <c r="E95" s="36">
        <v>228</v>
      </c>
      <c r="F95" s="44" t="str">
        <f t="shared" si="12"/>
        <v>N/A</v>
      </c>
      <c r="G95" s="36">
        <v>65</v>
      </c>
      <c r="H95" s="44" t="str">
        <f t="shared" si="13"/>
        <v>N/A</v>
      </c>
      <c r="I95" s="12">
        <v>188.6</v>
      </c>
      <c r="J95" s="12">
        <v>-71.5</v>
      </c>
      <c r="K95" s="45" t="s">
        <v>739</v>
      </c>
      <c r="L95" s="9" t="str">
        <f t="shared" si="14"/>
        <v>No</v>
      </c>
    </row>
    <row r="96" spans="1:12" x14ac:dyDescent="0.2">
      <c r="A96" s="46" t="s">
        <v>1445</v>
      </c>
      <c r="B96" s="35" t="s">
        <v>213</v>
      </c>
      <c r="C96" s="47">
        <v>867.54430379999997</v>
      </c>
      <c r="D96" s="44" t="str">
        <f t="shared" si="11"/>
        <v>N/A</v>
      </c>
      <c r="E96" s="47">
        <v>921.25</v>
      </c>
      <c r="F96" s="44" t="str">
        <f t="shared" si="12"/>
        <v>N/A</v>
      </c>
      <c r="G96" s="47">
        <v>518.21538462000001</v>
      </c>
      <c r="H96" s="44" t="str">
        <f t="shared" si="13"/>
        <v>N/A</v>
      </c>
      <c r="I96" s="12">
        <v>6.1909999999999998</v>
      </c>
      <c r="J96" s="12">
        <v>-43.7</v>
      </c>
      <c r="K96" s="45" t="s">
        <v>739</v>
      </c>
      <c r="L96" s="9" t="str">
        <f t="shared" si="14"/>
        <v>No</v>
      </c>
    </row>
    <row r="97" spans="1:12" ht="25.5" x14ac:dyDescent="0.2">
      <c r="A97" s="46" t="s">
        <v>611</v>
      </c>
      <c r="B97" s="35" t="s">
        <v>213</v>
      </c>
      <c r="C97" s="47">
        <v>1524626</v>
      </c>
      <c r="D97" s="44" t="str">
        <f t="shared" si="11"/>
        <v>N/A</v>
      </c>
      <c r="E97" s="47">
        <v>1579074</v>
      </c>
      <c r="F97" s="44" t="str">
        <f t="shared" si="12"/>
        <v>N/A</v>
      </c>
      <c r="G97" s="47">
        <v>1710689</v>
      </c>
      <c r="H97" s="44" t="str">
        <f t="shared" si="13"/>
        <v>N/A</v>
      </c>
      <c r="I97" s="12">
        <v>3.5710000000000002</v>
      </c>
      <c r="J97" s="12">
        <v>8.3350000000000009</v>
      </c>
      <c r="K97" s="45" t="s">
        <v>739</v>
      </c>
      <c r="L97" s="9" t="str">
        <f t="shared" si="14"/>
        <v>Yes</v>
      </c>
    </row>
    <row r="98" spans="1:12" x14ac:dyDescent="0.2">
      <c r="A98" s="46" t="s">
        <v>612</v>
      </c>
      <c r="B98" s="35" t="s">
        <v>213</v>
      </c>
      <c r="C98" s="36">
        <v>9073</v>
      </c>
      <c r="D98" s="44" t="str">
        <f t="shared" si="11"/>
        <v>N/A</v>
      </c>
      <c r="E98" s="36">
        <v>9735</v>
      </c>
      <c r="F98" s="44" t="str">
        <f t="shared" si="12"/>
        <v>N/A</v>
      </c>
      <c r="G98" s="36">
        <v>10196</v>
      </c>
      <c r="H98" s="44" t="str">
        <f t="shared" si="13"/>
        <v>N/A</v>
      </c>
      <c r="I98" s="12">
        <v>7.2960000000000003</v>
      </c>
      <c r="J98" s="12">
        <v>4.7350000000000003</v>
      </c>
      <c r="K98" s="45" t="s">
        <v>739</v>
      </c>
      <c r="L98" s="9" t="str">
        <f t="shared" si="14"/>
        <v>Yes</v>
      </c>
    </row>
    <row r="99" spans="1:12" ht="25.5" x14ac:dyDescent="0.2">
      <c r="A99" s="46" t="s">
        <v>1446</v>
      </c>
      <c r="B99" s="35" t="s">
        <v>213</v>
      </c>
      <c r="C99" s="47">
        <v>168.03989859999999</v>
      </c>
      <c r="D99" s="44" t="str">
        <f t="shared" si="11"/>
        <v>N/A</v>
      </c>
      <c r="E99" s="47">
        <v>162.20585516</v>
      </c>
      <c r="F99" s="44" t="str">
        <f t="shared" si="12"/>
        <v>N/A</v>
      </c>
      <c r="G99" s="47">
        <v>167.78040408000001</v>
      </c>
      <c r="H99" s="44" t="str">
        <f t="shared" si="13"/>
        <v>N/A</v>
      </c>
      <c r="I99" s="12">
        <v>-3.47</v>
      </c>
      <c r="J99" s="12">
        <v>3.4369999999999998</v>
      </c>
      <c r="K99" s="45" t="s">
        <v>739</v>
      </c>
      <c r="L99" s="9" t="str">
        <f t="shared" si="14"/>
        <v>Yes</v>
      </c>
    </row>
    <row r="100" spans="1:12" ht="25.5" x14ac:dyDescent="0.2">
      <c r="A100" s="46" t="s">
        <v>613</v>
      </c>
      <c r="B100" s="35" t="s">
        <v>213</v>
      </c>
      <c r="C100" s="47">
        <v>503596793</v>
      </c>
      <c r="D100" s="44" t="str">
        <f t="shared" si="11"/>
        <v>N/A</v>
      </c>
      <c r="E100" s="47">
        <v>575493914</v>
      </c>
      <c r="F100" s="44" t="str">
        <f t="shared" si="12"/>
        <v>N/A</v>
      </c>
      <c r="G100" s="47">
        <v>674052829</v>
      </c>
      <c r="H100" s="44" t="str">
        <f t="shared" si="13"/>
        <v>N/A</v>
      </c>
      <c r="I100" s="12">
        <v>14.28</v>
      </c>
      <c r="J100" s="12">
        <v>17.13</v>
      </c>
      <c r="K100" s="45" t="s">
        <v>739</v>
      </c>
      <c r="L100" s="9" t="str">
        <f t="shared" si="14"/>
        <v>Yes</v>
      </c>
    </row>
    <row r="101" spans="1:12" x14ac:dyDescent="0.2">
      <c r="A101" s="46" t="s">
        <v>614</v>
      </c>
      <c r="B101" s="35" t="s">
        <v>213</v>
      </c>
      <c r="C101" s="36">
        <v>62115</v>
      </c>
      <c r="D101" s="44" t="str">
        <f t="shared" si="11"/>
        <v>N/A</v>
      </c>
      <c r="E101" s="36">
        <v>70595</v>
      </c>
      <c r="F101" s="44" t="str">
        <f t="shared" si="12"/>
        <v>N/A</v>
      </c>
      <c r="G101" s="36">
        <v>71669</v>
      </c>
      <c r="H101" s="44" t="str">
        <f t="shared" si="13"/>
        <v>N/A</v>
      </c>
      <c r="I101" s="12">
        <v>13.65</v>
      </c>
      <c r="J101" s="12">
        <v>1.5209999999999999</v>
      </c>
      <c r="K101" s="45" t="s">
        <v>739</v>
      </c>
      <c r="L101" s="9" t="str">
        <f t="shared" si="14"/>
        <v>Yes</v>
      </c>
    </row>
    <row r="102" spans="1:12" x14ac:dyDescent="0.2">
      <c r="A102" s="46" t="s">
        <v>1447</v>
      </c>
      <c r="B102" s="35" t="s">
        <v>213</v>
      </c>
      <c r="C102" s="47">
        <v>8107.4908315000002</v>
      </c>
      <c r="D102" s="44" t="str">
        <f t="shared" si="11"/>
        <v>N/A</v>
      </c>
      <c r="E102" s="47">
        <v>8152.0492102999997</v>
      </c>
      <c r="F102" s="44" t="str">
        <f t="shared" si="12"/>
        <v>N/A</v>
      </c>
      <c r="G102" s="47">
        <v>9405.0820996999992</v>
      </c>
      <c r="H102" s="44" t="str">
        <f t="shared" si="13"/>
        <v>N/A</v>
      </c>
      <c r="I102" s="12">
        <v>0.54959999999999998</v>
      </c>
      <c r="J102" s="12">
        <v>15.37</v>
      </c>
      <c r="K102" s="45" t="s">
        <v>739</v>
      </c>
      <c r="L102" s="9" t="str">
        <f t="shared" si="14"/>
        <v>Yes</v>
      </c>
    </row>
    <row r="103" spans="1:12" x14ac:dyDescent="0.2">
      <c r="A103" s="46" t="s">
        <v>615</v>
      </c>
      <c r="B103" s="35" t="s">
        <v>213</v>
      </c>
      <c r="C103" s="47">
        <v>539136</v>
      </c>
      <c r="D103" s="44" t="str">
        <f t="shared" si="11"/>
        <v>N/A</v>
      </c>
      <c r="E103" s="47">
        <v>605607</v>
      </c>
      <c r="F103" s="44" t="str">
        <f t="shared" si="12"/>
        <v>N/A</v>
      </c>
      <c r="G103" s="47">
        <v>390348</v>
      </c>
      <c r="H103" s="44" t="str">
        <f t="shared" si="13"/>
        <v>N/A</v>
      </c>
      <c r="I103" s="12">
        <v>12.33</v>
      </c>
      <c r="J103" s="12">
        <v>-35.5</v>
      </c>
      <c r="K103" s="45" t="s">
        <v>739</v>
      </c>
      <c r="L103" s="9" t="str">
        <f t="shared" si="14"/>
        <v>No</v>
      </c>
    </row>
    <row r="104" spans="1:12" x14ac:dyDescent="0.2">
      <c r="A104" s="46" t="s">
        <v>616</v>
      </c>
      <c r="B104" s="35" t="s">
        <v>213</v>
      </c>
      <c r="C104" s="36">
        <v>1102</v>
      </c>
      <c r="D104" s="44" t="str">
        <f t="shared" si="11"/>
        <v>N/A</v>
      </c>
      <c r="E104" s="36">
        <v>1052</v>
      </c>
      <c r="F104" s="44" t="str">
        <f t="shared" si="12"/>
        <v>N/A</v>
      </c>
      <c r="G104" s="36">
        <v>1015</v>
      </c>
      <c r="H104" s="44" t="str">
        <f t="shared" si="13"/>
        <v>N/A</v>
      </c>
      <c r="I104" s="12">
        <v>-4.54</v>
      </c>
      <c r="J104" s="12">
        <v>-3.52</v>
      </c>
      <c r="K104" s="45" t="s">
        <v>739</v>
      </c>
      <c r="L104" s="9" t="str">
        <f t="shared" si="14"/>
        <v>Yes</v>
      </c>
    </row>
    <row r="105" spans="1:12" x14ac:dyDescent="0.2">
      <c r="A105" s="46" t="s">
        <v>1448</v>
      </c>
      <c r="B105" s="35" t="s">
        <v>213</v>
      </c>
      <c r="C105" s="47">
        <v>489.23411978000001</v>
      </c>
      <c r="D105" s="44" t="str">
        <f t="shared" si="11"/>
        <v>N/A</v>
      </c>
      <c r="E105" s="47">
        <v>575.67205322999996</v>
      </c>
      <c r="F105" s="44" t="str">
        <f t="shared" si="12"/>
        <v>N/A</v>
      </c>
      <c r="G105" s="47">
        <v>384.57931034000001</v>
      </c>
      <c r="H105" s="44" t="str">
        <f t="shared" si="13"/>
        <v>N/A</v>
      </c>
      <c r="I105" s="12">
        <v>17.670000000000002</v>
      </c>
      <c r="J105" s="12">
        <v>-33.200000000000003</v>
      </c>
      <c r="K105" s="45" t="s">
        <v>739</v>
      </c>
      <c r="L105" s="9" t="str">
        <f t="shared" si="14"/>
        <v>No</v>
      </c>
    </row>
    <row r="106" spans="1:12" ht="25.5" x14ac:dyDescent="0.2">
      <c r="A106" s="46" t="s">
        <v>617</v>
      </c>
      <c r="B106" s="35" t="s">
        <v>213</v>
      </c>
      <c r="C106" s="47">
        <v>330593</v>
      </c>
      <c r="D106" s="44" t="str">
        <f t="shared" si="11"/>
        <v>N/A</v>
      </c>
      <c r="E106" s="47">
        <v>303145</v>
      </c>
      <c r="F106" s="44" t="str">
        <f t="shared" si="12"/>
        <v>N/A</v>
      </c>
      <c r="G106" s="47">
        <v>399773</v>
      </c>
      <c r="H106" s="44" t="str">
        <f t="shared" si="13"/>
        <v>N/A</v>
      </c>
      <c r="I106" s="12">
        <v>-8.3000000000000007</v>
      </c>
      <c r="J106" s="12">
        <v>31.88</v>
      </c>
      <c r="K106" s="45" t="s">
        <v>739</v>
      </c>
      <c r="L106" s="9" t="str">
        <f t="shared" si="14"/>
        <v>No</v>
      </c>
    </row>
    <row r="107" spans="1:12" x14ac:dyDescent="0.2">
      <c r="A107" s="46" t="s">
        <v>618</v>
      </c>
      <c r="B107" s="35" t="s">
        <v>213</v>
      </c>
      <c r="C107" s="36">
        <v>187</v>
      </c>
      <c r="D107" s="44" t="str">
        <f t="shared" si="11"/>
        <v>N/A</v>
      </c>
      <c r="E107" s="36">
        <v>169</v>
      </c>
      <c r="F107" s="44" t="str">
        <f t="shared" si="12"/>
        <v>N/A</v>
      </c>
      <c r="G107" s="36">
        <v>164</v>
      </c>
      <c r="H107" s="44" t="str">
        <f t="shared" si="13"/>
        <v>N/A</v>
      </c>
      <c r="I107" s="12">
        <v>-9.6300000000000008</v>
      </c>
      <c r="J107" s="12">
        <v>-2.96</v>
      </c>
      <c r="K107" s="45" t="s">
        <v>739</v>
      </c>
      <c r="L107" s="9" t="str">
        <f t="shared" si="14"/>
        <v>Yes</v>
      </c>
    </row>
    <row r="108" spans="1:12" ht="25.5" x14ac:dyDescent="0.2">
      <c r="A108" s="46" t="s">
        <v>1449</v>
      </c>
      <c r="B108" s="35" t="s">
        <v>213</v>
      </c>
      <c r="C108" s="47">
        <v>1767.8770053000001</v>
      </c>
      <c r="D108" s="44" t="str">
        <f t="shared" si="11"/>
        <v>N/A</v>
      </c>
      <c r="E108" s="47">
        <v>1793.7573964000001</v>
      </c>
      <c r="F108" s="44" t="str">
        <f t="shared" si="12"/>
        <v>N/A</v>
      </c>
      <c r="G108" s="47">
        <v>2437.6402438999999</v>
      </c>
      <c r="H108" s="44" t="str">
        <f t="shared" si="13"/>
        <v>N/A</v>
      </c>
      <c r="I108" s="12">
        <v>1.464</v>
      </c>
      <c r="J108" s="12">
        <v>35.9</v>
      </c>
      <c r="K108" s="45" t="s">
        <v>739</v>
      </c>
      <c r="L108" s="9" t="str">
        <f t="shared" si="14"/>
        <v>No</v>
      </c>
    </row>
    <row r="109" spans="1:12" ht="25.5" x14ac:dyDescent="0.2">
      <c r="A109" s="46" t="s">
        <v>619</v>
      </c>
      <c r="B109" s="35" t="s">
        <v>213</v>
      </c>
      <c r="C109" s="47">
        <v>83450995</v>
      </c>
      <c r="D109" s="44" t="str">
        <f t="shared" si="11"/>
        <v>N/A</v>
      </c>
      <c r="E109" s="47">
        <v>86835255</v>
      </c>
      <c r="F109" s="44" t="str">
        <f t="shared" si="12"/>
        <v>N/A</v>
      </c>
      <c r="G109" s="47">
        <v>98223069</v>
      </c>
      <c r="H109" s="44" t="str">
        <f t="shared" si="13"/>
        <v>N/A</v>
      </c>
      <c r="I109" s="12">
        <v>4.0549999999999997</v>
      </c>
      <c r="J109" s="12">
        <v>13.11</v>
      </c>
      <c r="K109" s="45" t="s">
        <v>739</v>
      </c>
      <c r="L109" s="9" t="str">
        <f t="shared" si="14"/>
        <v>Yes</v>
      </c>
    </row>
    <row r="110" spans="1:12" x14ac:dyDescent="0.2">
      <c r="A110" s="46" t="s">
        <v>620</v>
      </c>
      <c r="B110" s="35" t="s">
        <v>213</v>
      </c>
      <c r="C110" s="36">
        <v>16804</v>
      </c>
      <c r="D110" s="44" t="str">
        <f t="shared" si="11"/>
        <v>N/A</v>
      </c>
      <c r="E110" s="36">
        <v>19526</v>
      </c>
      <c r="F110" s="44" t="str">
        <f t="shared" si="12"/>
        <v>N/A</v>
      </c>
      <c r="G110" s="36">
        <v>19388</v>
      </c>
      <c r="H110" s="44" t="str">
        <f t="shared" si="13"/>
        <v>N/A</v>
      </c>
      <c r="I110" s="12">
        <v>16.2</v>
      </c>
      <c r="J110" s="12">
        <v>-0.70699999999999996</v>
      </c>
      <c r="K110" s="45" t="s">
        <v>739</v>
      </c>
      <c r="L110" s="9" t="str">
        <f t="shared" si="14"/>
        <v>Yes</v>
      </c>
    </row>
    <row r="111" spans="1:12" x14ac:dyDescent="0.2">
      <c r="A111" s="46" t="s">
        <v>1450</v>
      </c>
      <c r="B111" s="35" t="s">
        <v>213</v>
      </c>
      <c r="C111" s="47">
        <v>4966.1387169999998</v>
      </c>
      <c r="D111" s="44" t="str">
        <f t="shared" si="11"/>
        <v>N/A</v>
      </c>
      <c r="E111" s="47">
        <v>4447.1604527</v>
      </c>
      <c r="F111" s="44" t="str">
        <f t="shared" si="12"/>
        <v>N/A</v>
      </c>
      <c r="G111" s="47">
        <v>5066.1785124999997</v>
      </c>
      <c r="H111" s="44" t="str">
        <f t="shared" si="13"/>
        <v>N/A</v>
      </c>
      <c r="I111" s="12">
        <v>-10.5</v>
      </c>
      <c r="J111" s="12">
        <v>13.92</v>
      </c>
      <c r="K111" s="45" t="s">
        <v>739</v>
      </c>
      <c r="L111" s="9" t="str">
        <f t="shared" si="14"/>
        <v>Yes</v>
      </c>
    </row>
    <row r="112" spans="1:12" x14ac:dyDescent="0.2">
      <c r="A112" s="46" t="s">
        <v>621</v>
      </c>
      <c r="B112" s="35" t="s">
        <v>213</v>
      </c>
      <c r="C112" s="47">
        <v>4794657</v>
      </c>
      <c r="D112" s="44" t="str">
        <f t="shared" si="11"/>
        <v>N/A</v>
      </c>
      <c r="E112" s="47">
        <v>5007454</v>
      </c>
      <c r="F112" s="44" t="str">
        <f t="shared" si="12"/>
        <v>N/A</v>
      </c>
      <c r="G112" s="47">
        <v>4942948</v>
      </c>
      <c r="H112" s="44" t="str">
        <f t="shared" si="13"/>
        <v>N/A</v>
      </c>
      <c r="I112" s="12">
        <v>4.4379999999999997</v>
      </c>
      <c r="J112" s="12">
        <v>-1.29</v>
      </c>
      <c r="K112" s="45" t="s">
        <v>739</v>
      </c>
      <c r="L112" s="9" t="str">
        <f t="shared" si="14"/>
        <v>Yes</v>
      </c>
    </row>
    <row r="113" spans="1:12" x14ac:dyDescent="0.2">
      <c r="A113" s="46" t="s">
        <v>622</v>
      </c>
      <c r="B113" s="35" t="s">
        <v>213</v>
      </c>
      <c r="C113" s="36">
        <v>7125</v>
      </c>
      <c r="D113" s="44" t="str">
        <f t="shared" si="11"/>
        <v>N/A</v>
      </c>
      <c r="E113" s="36">
        <v>8339</v>
      </c>
      <c r="F113" s="44" t="str">
        <f t="shared" si="12"/>
        <v>N/A</v>
      </c>
      <c r="G113" s="36">
        <v>6915</v>
      </c>
      <c r="H113" s="44" t="str">
        <f t="shared" si="13"/>
        <v>N/A</v>
      </c>
      <c r="I113" s="12">
        <v>17.04</v>
      </c>
      <c r="J113" s="12">
        <v>-17.100000000000001</v>
      </c>
      <c r="K113" s="45" t="s">
        <v>739</v>
      </c>
      <c r="L113" s="9" t="str">
        <f t="shared" si="14"/>
        <v>Yes</v>
      </c>
    </row>
    <row r="114" spans="1:12" x14ac:dyDescent="0.2">
      <c r="A114" s="46" t="s">
        <v>1451</v>
      </c>
      <c r="B114" s="35" t="s">
        <v>213</v>
      </c>
      <c r="C114" s="47">
        <v>672.93431579000003</v>
      </c>
      <c r="D114" s="44" t="str">
        <f t="shared" si="11"/>
        <v>N/A</v>
      </c>
      <c r="E114" s="47">
        <v>600.48614941999995</v>
      </c>
      <c r="F114" s="44" t="str">
        <f t="shared" si="12"/>
        <v>N/A</v>
      </c>
      <c r="G114" s="47">
        <v>714.81532899000001</v>
      </c>
      <c r="H114" s="44" t="str">
        <f t="shared" si="13"/>
        <v>N/A</v>
      </c>
      <c r="I114" s="12">
        <v>-10.8</v>
      </c>
      <c r="J114" s="12">
        <v>19.04</v>
      </c>
      <c r="K114" s="45" t="s">
        <v>739</v>
      </c>
      <c r="L114" s="9" t="str">
        <f t="shared" si="14"/>
        <v>Yes</v>
      </c>
    </row>
    <row r="115" spans="1:12" ht="25.5" x14ac:dyDescent="0.2">
      <c r="A115" s="46" t="s">
        <v>623</v>
      </c>
      <c r="B115" s="35" t="s">
        <v>213</v>
      </c>
      <c r="C115" s="47">
        <v>125482</v>
      </c>
      <c r="D115" s="44" t="str">
        <f t="shared" si="11"/>
        <v>N/A</v>
      </c>
      <c r="E115" s="47">
        <v>84471</v>
      </c>
      <c r="F115" s="44" t="str">
        <f t="shared" si="12"/>
        <v>N/A</v>
      </c>
      <c r="G115" s="47">
        <v>97075</v>
      </c>
      <c r="H115" s="44" t="str">
        <f t="shared" si="13"/>
        <v>N/A</v>
      </c>
      <c r="I115" s="12">
        <v>-32.700000000000003</v>
      </c>
      <c r="J115" s="12">
        <v>14.92</v>
      </c>
      <c r="K115" s="45" t="s">
        <v>739</v>
      </c>
      <c r="L115" s="9" t="str">
        <f t="shared" si="14"/>
        <v>Yes</v>
      </c>
    </row>
    <row r="116" spans="1:12" x14ac:dyDescent="0.2">
      <c r="A116" s="49" t="s">
        <v>624</v>
      </c>
      <c r="B116" s="36" t="s">
        <v>213</v>
      </c>
      <c r="C116" s="36">
        <v>1369</v>
      </c>
      <c r="D116" s="44" t="str">
        <f t="shared" si="11"/>
        <v>N/A</v>
      </c>
      <c r="E116" s="36">
        <v>1015</v>
      </c>
      <c r="F116" s="44" t="str">
        <f t="shared" si="12"/>
        <v>N/A</v>
      </c>
      <c r="G116" s="36">
        <v>984</v>
      </c>
      <c r="H116" s="44" t="str">
        <f t="shared" si="13"/>
        <v>N/A</v>
      </c>
      <c r="I116" s="12">
        <v>-25.9</v>
      </c>
      <c r="J116" s="12">
        <v>-3.05</v>
      </c>
      <c r="K116" s="50" t="s">
        <v>739</v>
      </c>
      <c r="L116" s="9" t="str">
        <f t="shared" si="14"/>
        <v>Yes</v>
      </c>
    </row>
    <row r="117" spans="1:12" ht="25.5" x14ac:dyDescent="0.2">
      <c r="A117" s="46" t="s">
        <v>1452</v>
      </c>
      <c r="B117" s="35" t="s">
        <v>213</v>
      </c>
      <c r="C117" s="47">
        <v>91.659605550999999</v>
      </c>
      <c r="D117" s="44" t="str">
        <f t="shared" si="11"/>
        <v>N/A</v>
      </c>
      <c r="E117" s="47">
        <v>83.222660098999995</v>
      </c>
      <c r="F117" s="44" t="str">
        <f t="shared" si="12"/>
        <v>N/A</v>
      </c>
      <c r="G117" s="47">
        <v>98.653455285000007</v>
      </c>
      <c r="H117" s="44" t="str">
        <f t="shared" si="13"/>
        <v>N/A</v>
      </c>
      <c r="I117" s="12">
        <v>-9.1999999999999993</v>
      </c>
      <c r="J117" s="12">
        <v>18.54</v>
      </c>
      <c r="K117" s="45" t="s">
        <v>739</v>
      </c>
      <c r="L117" s="9" t="str">
        <f t="shared" si="14"/>
        <v>Yes</v>
      </c>
    </row>
    <row r="118" spans="1:12" ht="25.5" x14ac:dyDescent="0.2">
      <c r="A118" s="46" t="s">
        <v>625</v>
      </c>
      <c r="B118" s="35" t="s">
        <v>213</v>
      </c>
      <c r="C118" s="47">
        <v>26516381</v>
      </c>
      <c r="D118" s="44" t="str">
        <f t="shared" si="11"/>
        <v>N/A</v>
      </c>
      <c r="E118" s="47">
        <v>21466614</v>
      </c>
      <c r="F118" s="44" t="str">
        <f t="shared" si="12"/>
        <v>N/A</v>
      </c>
      <c r="G118" s="47">
        <v>40849034</v>
      </c>
      <c r="H118" s="44" t="str">
        <f t="shared" si="13"/>
        <v>N/A</v>
      </c>
      <c r="I118" s="12">
        <v>-19</v>
      </c>
      <c r="J118" s="12">
        <v>90.29</v>
      </c>
      <c r="K118" s="45" t="s">
        <v>739</v>
      </c>
      <c r="L118" s="9" t="str">
        <f t="shared" si="14"/>
        <v>No</v>
      </c>
    </row>
    <row r="119" spans="1:12" x14ac:dyDescent="0.2">
      <c r="A119" s="46" t="s">
        <v>626</v>
      </c>
      <c r="B119" s="35" t="s">
        <v>213</v>
      </c>
      <c r="C119" s="36">
        <v>17292</v>
      </c>
      <c r="D119" s="44" t="str">
        <f t="shared" si="11"/>
        <v>N/A</v>
      </c>
      <c r="E119" s="36">
        <v>16334</v>
      </c>
      <c r="F119" s="44" t="str">
        <f t="shared" si="12"/>
        <v>N/A</v>
      </c>
      <c r="G119" s="36">
        <v>26070</v>
      </c>
      <c r="H119" s="44" t="str">
        <f t="shared" si="13"/>
        <v>N/A</v>
      </c>
      <c r="I119" s="12">
        <v>-5.54</v>
      </c>
      <c r="J119" s="12">
        <v>59.61</v>
      </c>
      <c r="K119" s="45" t="s">
        <v>739</v>
      </c>
      <c r="L119" s="9" t="str">
        <f t="shared" si="14"/>
        <v>No</v>
      </c>
    </row>
    <row r="120" spans="1:12" ht="25.5" x14ac:dyDescent="0.2">
      <c r="A120" s="46" t="s">
        <v>1453</v>
      </c>
      <c r="B120" s="35" t="s">
        <v>213</v>
      </c>
      <c r="C120" s="47">
        <v>1533.447895</v>
      </c>
      <c r="D120" s="44" t="str">
        <f t="shared" si="11"/>
        <v>N/A</v>
      </c>
      <c r="E120" s="47">
        <v>1314.2288478</v>
      </c>
      <c r="F120" s="44" t="str">
        <f t="shared" si="12"/>
        <v>N/A</v>
      </c>
      <c r="G120" s="47">
        <v>1566.8981203999999</v>
      </c>
      <c r="H120" s="44" t="str">
        <f t="shared" si="13"/>
        <v>N/A</v>
      </c>
      <c r="I120" s="12">
        <v>-14.3</v>
      </c>
      <c r="J120" s="12">
        <v>19.23</v>
      </c>
      <c r="K120" s="45" t="s">
        <v>739</v>
      </c>
      <c r="L120" s="9" t="str">
        <f t="shared" si="14"/>
        <v>Yes</v>
      </c>
    </row>
    <row r="121" spans="1:12" ht="25.5" x14ac:dyDescent="0.2">
      <c r="A121" s="46" t="s">
        <v>627</v>
      </c>
      <c r="B121" s="35" t="s">
        <v>213</v>
      </c>
      <c r="C121" s="47">
        <v>0</v>
      </c>
      <c r="D121" s="44" t="str">
        <f t="shared" si="11"/>
        <v>N/A</v>
      </c>
      <c r="E121" s="47">
        <v>5</v>
      </c>
      <c r="F121" s="44" t="str">
        <f t="shared" si="12"/>
        <v>N/A</v>
      </c>
      <c r="G121" s="47">
        <v>0</v>
      </c>
      <c r="H121" s="44" t="str">
        <f t="shared" si="13"/>
        <v>N/A</v>
      </c>
      <c r="I121" s="12" t="s">
        <v>1748</v>
      </c>
      <c r="J121" s="12">
        <v>-100</v>
      </c>
      <c r="K121" s="45" t="s">
        <v>739</v>
      </c>
      <c r="L121" s="9" t="str">
        <f t="shared" si="14"/>
        <v>No</v>
      </c>
    </row>
    <row r="122" spans="1:12" x14ac:dyDescent="0.2">
      <c r="A122" s="46" t="s">
        <v>628</v>
      </c>
      <c r="B122" s="35" t="s">
        <v>213</v>
      </c>
      <c r="C122" s="36">
        <v>0</v>
      </c>
      <c r="D122" s="44" t="str">
        <f t="shared" si="11"/>
        <v>N/A</v>
      </c>
      <c r="E122" s="36">
        <v>11</v>
      </c>
      <c r="F122" s="44" t="str">
        <f t="shared" si="12"/>
        <v>N/A</v>
      </c>
      <c r="G122" s="36">
        <v>0</v>
      </c>
      <c r="H122" s="44" t="str">
        <f t="shared" si="13"/>
        <v>N/A</v>
      </c>
      <c r="I122" s="12" t="s">
        <v>1748</v>
      </c>
      <c r="J122" s="12">
        <v>-100</v>
      </c>
      <c r="K122" s="45" t="s">
        <v>739</v>
      </c>
      <c r="L122" s="9" t="str">
        <f t="shared" si="14"/>
        <v>No</v>
      </c>
    </row>
    <row r="123" spans="1:12" ht="25.5" x14ac:dyDescent="0.2">
      <c r="A123" s="46" t="s">
        <v>1454</v>
      </c>
      <c r="B123" s="35" t="s">
        <v>213</v>
      </c>
      <c r="C123" s="47" t="s">
        <v>1748</v>
      </c>
      <c r="D123" s="44" t="str">
        <f t="shared" si="11"/>
        <v>N/A</v>
      </c>
      <c r="E123" s="47">
        <v>5</v>
      </c>
      <c r="F123" s="44" t="str">
        <f t="shared" si="12"/>
        <v>N/A</v>
      </c>
      <c r="G123" s="47" t="s">
        <v>1748</v>
      </c>
      <c r="H123" s="44" t="str">
        <f t="shared" si="13"/>
        <v>N/A</v>
      </c>
      <c r="I123" s="12" t="s">
        <v>1748</v>
      </c>
      <c r="J123" s="12" t="s">
        <v>1748</v>
      </c>
      <c r="K123" s="45" t="s">
        <v>739</v>
      </c>
      <c r="L123" s="9" t="str">
        <f t="shared" si="14"/>
        <v>N/A</v>
      </c>
    </row>
    <row r="124" spans="1:12" ht="25.5" x14ac:dyDescent="0.2">
      <c r="A124" s="46" t="s">
        <v>629</v>
      </c>
      <c r="B124" s="35" t="s">
        <v>213</v>
      </c>
      <c r="C124" s="47">
        <v>0</v>
      </c>
      <c r="D124" s="44" t="str">
        <f t="shared" si="11"/>
        <v>N/A</v>
      </c>
      <c r="E124" s="47">
        <v>0</v>
      </c>
      <c r="F124" s="44" t="str">
        <f t="shared" si="12"/>
        <v>N/A</v>
      </c>
      <c r="G124" s="47">
        <v>0</v>
      </c>
      <c r="H124" s="44" t="str">
        <f t="shared" si="13"/>
        <v>N/A</v>
      </c>
      <c r="I124" s="12" t="s">
        <v>1748</v>
      </c>
      <c r="J124" s="12" t="s">
        <v>1748</v>
      </c>
      <c r="K124" s="45" t="s">
        <v>739</v>
      </c>
      <c r="L124" s="9" t="str">
        <f t="shared" si="14"/>
        <v>N/A</v>
      </c>
    </row>
    <row r="125" spans="1:12" ht="25.5" x14ac:dyDescent="0.2">
      <c r="A125" s="46" t="s">
        <v>630</v>
      </c>
      <c r="B125" s="35" t="s">
        <v>213</v>
      </c>
      <c r="C125" s="36">
        <v>0</v>
      </c>
      <c r="D125" s="44" t="str">
        <f t="shared" si="11"/>
        <v>N/A</v>
      </c>
      <c r="E125" s="36">
        <v>0</v>
      </c>
      <c r="F125" s="44" t="str">
        <f t="shared" si="12"/>
        <v>N/A</v>
      </c>
      <c r="G125" s="36">
        <v>0</v>
      </c>
      <c r="H125" s="44" t="str">
        <f t="shared" si="13"/>
        <v>N/A</v>
      </c>
      <c r="I125" s="12" t="s">
        <v>1748</v>
      </c>
      <c r="J125" s="12" t="s">
        <v>1748</v>
      </c>
      <c r="K125" s="45" t="s">
        <v>739</v>
      </c>
      <c r="L125" s="9" t="str">
        <f t="shared" si="14"/>
        <v>N/A</v>
      </c>
    </row>
    <row r="126" spans="1:12" ht="25.5" x14ac:dyDescent="0.2">
      <c r="A126" s="46" t="s">
        <v>1455</v>
      </c>
      <c r="B126" s="35" t="s">
        <v>213</v>
      </c>
      <c r="C126" s="47" t="s">
        <v>1748</v>
      </c>
      <c r="D126" s="44" t="str">
        <f t="shared" si="11"/>
        <v>N/A</v>
      </c>
      <c r="E126" s="47" t="s">
        <v>1748</v>
      </c>
      <c r="F126" s="44" t="str">
        <f t="shared" si="12"/>
        <v>N/A</v>
      </c>
      <c r="G126" s="47" t="s">
        <v>1748</v>
      </c>
      <c r="H126" s="44" t="str">
        <f t="shared" si="13"/>
        <v>N/A</v>
      </c>
      <c r="I126" s="12" t="s">
        <v>1748</v>
      </c>
      <c r="J126" s="12" t="s">
        <v>1748</v>
      </c>
      <c r="K126" s="45" t="s">
        <v>739</v>
      </c>
      <c r="L126" s="9" t="str">
        <f t="shared" si="14"/>
        <v>N/A</v>
      </c>
    </row>
    <row r="127" spans="1:12" ht="25.5" x14ac:dyDescent="0.2">
      <c r="A127" s="46" t="s">
        <v>631</v>
      </c>
      <c r="B127" s="35" t="s">
        <v>213</v>
      </c>
      <c r="C127" s="47">
        <v>0</v>
      </c>
      <c r="D127" s="44" t="str">
        <f t="shared" si="11"/>
        <v>N/A</v>
      </c>
      <c r="E127" s="47">
        <v>0</v>
      </c>
      <c r="F127" s="44" t="str">
        <f t="shared" si="12"/>
        <v>N/A</v>
      </c>
      <c r="G127" s="47">
        <v>0</v>
      </c>
      <c r="H127" s="44" t="str">
        <f t="shared" si="13"/>
        <v>N/A</v>
      </c>
      <c r="I127" s="12" t="s">
        <v>1748</v>
      </c>
      <c r="J127" s="12" t="s">
        <v>1748</v>
      </c>
      <c r="K127" s="45" t="s">
        <v>739</v>
      </c>
      <c r="L127" s="9" t="str">
        <f t="shared" si="14"/>
        <v>N/A</v>
      </c>
    </row>
    <row r="128" spans="1:12" x14ac:dyDescent="0.2">
      <c r="A128" s="46" t="s">
        <v>632</v>
      </c>
      <c r="B128" s="35" t="s">
        <v>213</v>
      </c>
      <c r="C128" s="36">
        <v>0</v>
      </c>
      <c r="D128" s="44" t="str">
        <f t="shared" si="11"/>
        <v>N/A</v>
      </c>
      <c r="E128" s="36">
        <v>0</v>
      </c>
      <c r="F128" s="44" t="str">
        <f t="shared" si="12"/>
        <v>N/A</v>
      </c>
      <c r="G128" s="36">
        <v>0</v>
      </c>
      <c r="H128" s="44" t="str">
        <f t="shared" si="13"/>
        <v>N/A</v>
      </c>
      <c r="I128" s="12" t="s">
        <v>1748</v>
      </c>
      <c r="J128" s="12" t="s">
        <v>1748</v>
      </c>
      <c r="K128" s="45" t="s">
        <v>739</v>
      </c>
      <c r="L128" s="9" t="str">
        <f t="shared" si="14"/>
        <v>N/A</v>
      </c>
    </row>
    <row r="129" spans="1:12" ht="25.5" x14ac:dyDescent="0.2">
      <c r="A129" s="46" t="s">
        <v>1456</v>
      </c>
      <c r="B129" s="35" t="s">
        <v>213</v>
      </c>
      <c r="C129" s="47" t="s">
        <v>1748</v>
      </c>
      <c r="D129" s="44" t="str">
        <f t="shared" si="11"/>
        <v>N/A</v>
      </c>
      <c r="E129" s="47" t="s">
        <v>1748</v>
      </c>
      <c r="F129" s="44" t="str">
        <f t="shared" si="12"/>
        <v>N/A</v>
      </c>
      <c r="G129" s="47" t="s">
        <v>1748</v>
      </c>
      <c r="H129" s="44" t="str">
        <f t="shared" si="13"/>
        <v>N/A</v>
      </c>
      <c r="I129" s="12" t="s">
        <v>1748</v>
      </c>
      <c r="J129" s="12" t="s">
        <v>1748</v>
      </c>
      <c r="K129" s="45" t="s">
        <v>739</v>
      </c>
      <c r="L129" s="9" t="str">
        <f t="shared" si="14"/>
        <v>N/A</v>
      </c>
    </row>
    <row r="130" spans="1:12" ht="25.5" x14ac:dyDescent="0.2">
      <c r="A130" s="46" t="s">
        <v>633</v>
      </c>
      <c r="B130" s="35" t="s">
        <v>213</v>
      </c>
      <c r="C130" s="47">
        <v>0</v>
      </c>
      <c r="D130" s="44" t="str">
        <f t="shared" si="11"/>
        <v>N/A</v>
      </c>
      <c r="E130" s="47">
        <v>0</v>
      </c>
      <c r="F130" s="44" t="str">
        <f t="shared" si="12"/>
        <v>N/A</v>
      </c>
      <c r="G130" s="47">
        <v>0</v>
      </c>
      <c r="H130" s="44" t="str">
        <f t="shared" si="13"/>
        <v>N/A</v>
      </c>
      <c r="I130" s="12" t="s">
        <v>1748</v>
      </c>
      <c r="J130" s="12" t="s">
        <v>1748</v>
      </c>
      <c r="K130" s="45" t="s">
        <v>739</v>
      </c>
      <c r="L130" s="9" t="str">
        <f t="shared" si="14"/>
        <v>N/A</v>
      </c>
    </row>
    <row r="131" spans="1:12" x14ac:dyDescent="0.2">
      <c r="A131" s="46" t="s">
        <v>634</v>
      </c>
      <c r="B131" s="35" t="s">
        <v>213</v>
      </c>
      <c r="C131" s="36">
        <v>0</v>
      </c>
      <c r="D131" s="44" t="str">
        <f t="shared" si="11"/>
        <v>N/A</v>
      </c>
      <c r="E131" s="36">
        <v>0</v>
      </c>
      <c r="F131" s="44" t="str">
        <f t="shared" si="12"/>
        <v>N/A</v>
      </c>
      <c r="G131" s="36">
        <v>0</v>
      </c>
      <c r="H131" s="44" t="str">
        <f t="shared" si="13"/>
        <v>N/A</v>
      </c>
      <c r="I131" s="12" t="s">
        <v>1748</v>
      </c>
      <c r="J131" s="12" t="s">
        <v>1748</v>
      </c>
      <c r="K131" s="45" t="s">
        <v>739</v>
      </c>
      <c r="L131" s="9" t="str">
        <f t="shared" si="14"/>
        <v>N/A</v>
      </c>
    </row>
    <row r="132" spans="1:12" ht="25.5" x14ac:dyDescent="0.2">
      <c r="A132" s="46" t="s">
        <v>1457</v>
      </c>
      <c r="B132" s="35" t="s">
        <v>213</v>
      </c>
      <c r="C132" s="47" t="s">
        <v>1748</v>
      </c>
      <c r="D132" s="44" t="str">
        <f t="shared" si="11"/>
        <v>N/A</v>
      </c>
      <c r="E132" s="47" t="s">
        <v>1748</v>
      </c>
      <c r="F132" s="44" t="str">
        <f t="shared" si="12"/>
        <v>N/A</v>
      </c>
      <c r="G132" s="47" t="s">
        <v>1748</v>
      </c>
      <c r="H132" s="44" t="str">
        <f t="shared" si="13"/>
        <v>N/A</v>
      </c>
      <c r="I132" s="12" t="s">
        <v>1748</v>
      </c>
      <c r="J132" s="12" t="s">
        <v>1748</v>
      </c>
      <c r="K132" s="45" t="s">
        <v>739</v>
      </c>
      <c r="L132" s="9" t="str">
        <f t="shared" si="14"/>
        <v>N/A</v>
      </c>
    </row>
    <row r="133" spans="1:12" ht="25.5" x14ac:dyDescent="0.2">
      <c r="A133" s="46" t="s">
        <v>635</v>
      </c>
      <c r="B133" s="35" t="s">
        <v>213</v>
      </c>
      <c r="C133" s="47">
        <v>0</v>
      </c>
      <c r="D133" s="44" t="str">
        <f t="shared" si="11"/>
        <v>N/A</v>
      </c>
      <c r="E133" s="47">
        <v>0</v>
      </c>
      <c r="F133" s="44" t="str">
        <f t="shared" si="12"/>
        <v>N/A</v>
      </c>
      <c r="G133" s="47">
        <v>0</v>
      </c>
      <c r="H133" s="44" t="str">
        <f t="shared" si="13"/>
        <v>N/A</v>
      </c>
      <c r="I133" s="12" t="s">
        <v>1748</v>
      </c>
      <c r="J133" s="12" t="s">
        <v>1748</v>
      </c>
      <c r="K133" s="45" t="s">
        <v>739</v>
      </c>
      <c r="L133" s="9" t="str">
        <f t="shared" si="14"/>
        <v>N/A</v>
      </c>
    </row>
    <row r="134" spans="1:12" x14ac:dyDescent="0.2">
      <c r="A134" s="46" t="s">
        <v>636</v>
      </c>
      <c r="B134" s="35" t="s">
        <v>213</v>
      </c>
      <c r="C134" s="36">
        <v>0</v>
      </c>
      <c r="D134" s="44" t="str">
        <f t="shared" si="11"/>
        <v>N/A</v>
      </c>
      <c r="E134" s="36">
        <v>0</v>
      </c>
      <c r="F134" s="44" t="str">
        <f t="shared" si="12"/>
        <v>N/A</v>
      </c>
      <c r="G134" s="36">
        <v>0</v>
      </c>
      <c r="H134" s="44" t="str">
        <f t="shared" si="13"/>
        <v>N/A</v>
      </c>
      <c r="I134" s="12" t="s">
        <v>1748</v>
      </c>
      <c r="J134" s="12" t="s">
        <v>1748</v>
      </c>
      <c r="K134" s="45" t="s">
        <v>739</v>
      </c>
      <c r="L134" s="9" t="str">
        <f t="shared" si="14"/>
        <v>N/A</v>
      </c>
    </row>
    <row r="135" spans="1:12" x14ac:dyDescent="0.2">
      <c r="A135" s="46" t="s">
        <v>1458</v>
      </c>
      <c r="B135" s="35" t="s">
        <v>213</v>
      </c>
      <c r="C135" s="47" t="s">
        <v>1748</v>
      </c>
      <c r="D135" s="44" t="str">
        <f t="shared" si="11"/>
        <v>N/A</v>
      </c>
      <c r="E135" s="47" t="s">
        <v>1748</v>
      </c>
      <c r="F135" s="44" t="str">
        <f t="shared" si="12"/>
        <v>N/A</v>
      </c>
      <c r="G135" s="47" t="s">
        <v>1748</v>
      </c>
      <c r="H135" s="44" t="str">
        <f t="shared" si="13"/>
        <v>N/A</v>
      </c>
      <c r="I135" s="12" t="s">
        <v>1748</v>
      </c>
      <c r="J135" s="12" t="s">
        <v>1748</v>
      </c>
      <c r="K135" s="45" t="s">
        <v>739</v>
      </c>
      <c r="L135" s="9" t="str">
        <f t="shared" si="14"/>
        <v>N/A</v>
      </c>
    </row>
    <row r="136" spans="1:12" ht="25.5" x14ac:dyDescent="0.2">
      <c r="A136" s="46" t="s">
        <v>637</v>
      </c>
      <c r="B136" s="35" t="s">
        <v>213</v>
      </c>
      <c r="C136" s="47">
        <v>81701</v>
      </c>
      <c r="D136" s="44" t="str">
        <f t="shared" si="11"/>
        <v>N/A</v>
      </c>
      <c r="E136" s="47">
        <v>118917</v>
      </c>
      <c r="F136" s="44" t="str">
        <f t="shared" si="12"/>
        <v>N/A</v>
      </c>
      <c r="G136" s="47">
        <v>121213</v>
      </c>
      <c r="H136" s="44" t="str">
        <f t="shared" si="13"/>
        <v>N/A</v>
      </c>
      <c r="I136" s="12">
        <v>45.55</v>
      </c>
      <c r="J136" s="12">
        <v>1.931</v>
      </c>
      <c r="K136" s="45" t="s">
        <v>739</v>
      </c>
      <c r="L136" s="9" t="str">
        <f>IF(J136="Div by 0", "N/A", IF(OR(J136="N/A",K136="N/A"),"N/A", IF(J136&gt;VALUE(MID(K136,1,2)), "No", IF(J136&lt;-1*VALUE(MID(K136,1,2)), "No", "Yes"))))</f>
        <v>Yes</v>
      </c>
    </row>
    <row r="137" spans="1:12" x14ac:dyDescent="0.2">
      <c r="A137" s="46" t="s">
        <v>638</v>
      </c>
      <c r="B137" s="35" t="s">
        <v>213</v>
      </c>
      <c r="C137" s="36">
        <v>1001</v>
      </c>
      <c r="D137" s="44" t="str">
        <f t="shared" si="11"/>
        <v>N/A</v>
      </c>
      <c r="E137" s="36">
        <v>851</v>
      </c>
      <c r="F137" s="44" t="str">
        <f t="shared" si="12"/>
        <v>N/A</v>
      </c>
      <c r="G137" s="36">
        <v>946</v>
      </c>
      <c r="H137" s="44" t="str">
        <f t="shared" si="13"/>
        <v>N/A</v>
      </c>
      <c r="I137" s="12">
        <v>-15</v>
      </c>
      <c r="J137" s="12">
        <v>11.16</v>
      </c>
      <c r="K137" s="45" t="s">
        <v>739</v>
      </c>
      <c r="L137" s="9" t="str">
        <f t="shared" ref="L137:L141" si="15">IF(J137="Div by 0", "N/A", IF(OR(J137="N/A",K137="N/A"),"N/A", IF(J137&gt;VALUE(MID(K137,1,2)), "No", IF(J137&lt;-1*VALUE(MID(K137,1,2)), "No", "Yes"))))</f>
        <v>Yes</v>
      </c>
    </row>
    <row r="138" spans="1:12" ht="25.5" x14ac:dyDescent="0.2">
      <c r="A138" s="46" t="s">
        <v>1459</v>
      </c>
      <c r="B138" s="35" t="s">
        <v>213</v>
      </c>
      <c r="C138" s="47">
        <v>81.619380618999998</v>
      </c>
      <c r="D138" s="44" t="str">
        <f t="shared" si="11"/>
        <v>N/A</v>
      </c>
      <c r="E138" s="47">
        <v>139.73795534999999</v>
      </c>
      <c r="F138" s="44" t="str">
        <f t="shared" si="12"/>
        <v>N/A</v>
      </c>
      <c r="G138" s="47">
        <v>128.13213531</v>
      </c>
      <c r="H138" s="44" t="str">
        <f t="shared" si="13"/>
        <v>N/A</v>
      </c>
      <c r="I138" s="12">
        <v>71.209999999999994</v>
      </c>
      <c r="J138" s="12">
        <v>-8.31</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1748</v>
      </c>
      <c r="J139" s="12" t="s">
        <v>1748</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1748</v>
      </c>
      <c r="J140" s="12" t="s">
        <v>1748</v>
      </c>
      <c r="K140" s="45" t="s">
        <v>739</v>
      </c>
      <c r="L140" s="9" t="str">
        <f t="shared" si="15"/>
        <v>N/A</v>
      </c>
    </row>
    <row r="141" spans="1:12" ht="25.5" x14ac:dyDescent="0.2">
      <c r="A141" s="46" t="s">
        <v>1460</v>
      </c>
      <c r="B141" s="35" t="s">
        <v>213</v>
      </c>
      <c r="C141" s="47" t="s">
        <v>1748</v>
      </c>
      <c r="D141" s="44" t="str">
        <f t="shared" si="11"/>
        <v>N/A</v>
      </c>
      <c r="E141" s="47" t="s">
        <v>1748</v>
      </c>
      <c r="F141" s="44" t="str">
        <f t="shared" si="12"/>
        <v>N/A</v>
      </c>
      <c r="G141" s="47" t="s">
        <v>1748</v>
      </c>
      <c r="H141" s="44" t="str">
        <f t="shared" si="13"/>
        <v>N/A</v>
      </c>
      <c r="I141" s="12" t="s">
        <v>1748</v>
      </c>
      <c r="J141" s="12" t="s">
        <v>1748</v>
      </c>
      <c r="K141" s="45" t="s">
        <v>739</v>
      </c>
      <c r="L141" s="9" t="str">
        <f t="shared" si="15"/>
        <v>N/A</v>
      </c>
    </row>
    <row r="142" spans="1:12" ht="25.5" x14ac:dyDescent="0.2">
      <c r="A142" s="46" t="s">
        <v>641</v>
      </c>
      <c r="B142" s="35" t="s">
        <v>213</v>
      </c>
      <c r="C142" s="47">
        <v>34025110</v>
      </c>
      <c r="D142" s="44" t="str">
        <f t="shared" si="11"/>
        <v>N/A</v>
      </c>
      <c r="E142" s="47">
        <v>32719021</v>
      </c>
      <c r="F142" s="44" t="str">
        <f t="shared" si="12"/>
        <v>N/A</v>
      </c>
      <c r="G142" s="47">
        <v>40808289</v>
      </c>
      <c r="H142" s="44" t="str">
        <f t="shared" si="13"/>
        <v>N/A</v>
      </c>
      <c r="I142" s="12">
        <v>-3.84</v>
      </c>
      <c r="J142" s="12">
        <v>24.72</v>
      </c>
      <c r="K142" s="45" t="s">
        <v>739</v>
      </c>
      <c r="L142" s="9" t="str">
        <f t="shared" ref="L142:L153" si="16">IF(J142="Div by 0", "N/A", IF(K142="N/A","N/A", IF(J142&gt;VALUE(MID(K142,1,2)), "No", IF(J142&lt;-1*VALUE(MID(K142,1,2)), "No", "Yes"))))</f>
        <v>Yes</v>
      </c>
    </row>
    <row r="143" spans="1:12" ht="25.5" x14ac:dyDescent="0.2">
      <c r="A143" s="46" t="s">
        <v>642</v>
      </c>
      <c r="B143" s="35" t="s">
        <v>213</v>
      </c>
      <c r="C143" s="36">
        <v>11773</v>
      </c>
      <c r="D143" s="44" t="str">
        <f t="shared" si="11"/>
        <v>N/A</v>
      </c>
      <c r="E143" s="36">
        <v>12975</v>
      </c>
      <c r="F143" s="44" t="str">
        <f t="shared" si="12"/>
        <v>N/A</v>
      </c>
      <c r="G143" s="36">
        <v>13725</v>
      </c>
      <c r="H143" s="44" t="str">
        <f t="shared" si="13"/>
        <v>N/A</v>
      </c>
      <c r="I143" s="12">
        <v>10.210000000000001</v>
      </c>
      <c r="J143" s="12">
        <v>5.78</v>
      </c>
      <c r="K143" s="45" t="s">
        <v>739</v>
      </c>
      <c r="L143" s="9" t="str">
        <f t="shared" si="16"/>
        <v>Yes</v>
      </c>
    </row>
    <row r="144" spans="1:12" ht="25.5" x14ac:dyDescent="0.2">
      <c r="A144" s="46" t="s">
        <v>1461</v>
      </c>
      <c r="B144" s="35" t="s">
        <v>213</v>
      </c>
      <c r="C144" s="47">
        <v>2890.0968317000002</v>
      </c>
      <c r="D144" s="44" t="str">
        <f t="shared" si="11"/>
        <v>N/A</v>
      </c>
      <c r="E144" s="47">
        <v>2521.6971868999999</v>
      </c>
      <c r="F144" s="44" t="str">
        <f t="shared" si="12"/>
        <v>N/A</v>
      </c>
      <c r="G144" s="47">
        <v>2973.2815301000001</v>
      </c>
      <c r="H144" s="44" t="str">
        <f t="shared" si="13"/>
        <v>N/A</v>
      </c>
      <c r="I144" s="12">
        <v>-12.7</v>
      </c>
      <c r="J144" s="12">
        <v>17.91</v>
      </c>
      <c r="K144" s="45" t="s">
        <v>739</v>
      </c>
      <c r="L144" s="9" t="str">
        <f t="shared" si="16"/>
        <v>Yes</v>
      </c>
    </row>
    <row r="145" spans="1:12" ht="25.5" x14ac:dyDescent="0.2">
      <c r="A145" s="46" t="s">
        <v>643</v>
      </c>
      <c r="B145" s="35" t="s">
        <v>213</v>
      </c>
      <c r="C145" s="47">
        <v>0</v>
      </c>
      <c r="D145" s="44" t="str">
        <f t="shared" ref="D145:D153" si="17">IF($B145="N/A","N/A",IF(C145&gt;10,"No",IF(C145&lt;-10,"No","Yes")))</f>
        <v>N/A</v>
      </c>
      <c r="E145" s="47">
        <v>0</v>
      </c>
      <c r="F145" s="44" t="str">
        <f t="shared" ref="F145:F153" si="18">IF($B145="N/A","N/A",IF(E145&gt;10,"No",IF(E145&lt;-10,"No","Yes")))</f>
        <v>N/A</v>
      </c>
      <c r="G145" s="47">
        <v>0</v>
      </c>
      <c r="H145" s="44" t="str">
        <f t="shared" ref="H145:H153" si="19">IF($B145="N/A","N/A",IF(G145&gt;10,"No",IF(G145&lt;-10,"No","Yes")))</f>
        <v>N/A</v>
      </c>
      <c r="I145" s="12" t="s">
        <v>1748</v>
      </c>
      <c r="J145" s="12" t="s">
        <v>1748</v>
      </c>
      <c r="K145" s="45" t="s">
        <v>739</v>
      </c>
      <c r="L145" s="9" t="str">
        <f t="shared" si="16"/>
        <v>N/A</v>
      </c>
    </row>
    <row r="146" spans="1:12" x14ac:dyDescent="0.2">
      <c r="A146" s="46" t="s">
        <v>644</v>
      </c>
      <c r="B146" s="35" t="s">
        <v>213</v>
      </c>
      <c r="C146" s="36">
        <v>0</v>
      </c>
      <c r="D146" s="44" t="str">
        <f t="shared" si="17"/>
        <v>N/A</v>
      </c>
      <c r="E146" s="36">
        <v>0</v>
      </c>
      <c r="F146" s="44" t="str">
        <f t="shared" si="18"/>
        <v>N/A</v>
      </c>
      <c r="G146" s="36">
        <v>0</v>
      </c>
      <c r="H146" s="44" t="str">
        <f t="shared" si="19"/>
        <v>N/A</v>
      </c>
      <c r="I146" s="12" t="s">
        <v>1748</v>
      </c>
      <c r="J146" s="12" t="s">
        <v>1748</v>
      </c>
      <c r="K146" s="45" t="s">
        <v>739</v>
      </c>
      <c r="L146" s="9" t="str">
        <f t="shared" si="16"/>
        <v>N/A</v>
      </c>
    </row>
    <row r="147" spans="1:12" ht="25.5" x14ac:dyDescent="0.2">
      <c r="A147" s="46" t="s">
        <v>1462</v>
      </c>
      <c r="B147" s="35" t="s">
        <v>213</v>
      </c>
      <c r="C147" s="47" t="s">
        <v>1748</v>
      </c>
      <c r="D147" s="44" t="str">
        <f t="shared" si="17"/>
        <v>N/A</v>
      </c>
      <c r="E147" s="47" t="s">
        <v>1748</v>
      </c>
      <c r="F147" s="44" t="str">
        <f t="shared" si="18"/>
        <v>N/A</v>
      </c>
      <c r="G147" s="47" t="s">
        <v>1748</v>
      </c>
      <c r="H147" s="44" t="str">
        <f t="shared" si="19"/>
        <v>N/A</v>
      </c>
      <c r="I147" s="12" t="s">
        <v>1748</v>
      </c>
      <c r="J147" s="12" t="s">
        <v>1748</v>
      </c>
      <c r="K147" s="45" t="s">
        <v>739</v>
      </c>
      <c r="L147" s="9" t="str">
        <f t="shared" si="16"/>
        <v>N/A</v>
      </c>
    </row>
    <row r="148" spans="1:12" ht="25.5" x14ac:dyDescent="0.2">
      <c r="A148" s="46" t="s">
        <v>645</v>
      </c>
      <c r="B148" s="35" t="s">
        <v>213</v>
      </c>
      <c r="C148" s="47">
        <v>385378</v>
      </c>
      <c r="D148" s="44" t="str">
        <f t="shared" si="17"/>
        <v>N/A</v>
      </c>
      <c r="E148" s="47">
        <v>804592</v>
      </c>
      <c r="F148" s="44" t="str">
        <f t="shared" si="18"/>
        <v>N/A</v>
      </c>
      <c r="G148" s="47">
        <v>772093</v>
      </c>
      <c r="H148" s="44" t="str">
        <f t="shared" si="19"/>
        <v>N/A</v>
      </c>
      <c r="I148" s="12">
        <v>108.8</v>
      </c>
      <c r="J148" s="12">
        <v>-4.04</v>
      </c>
      <c r="K148" s="45" t="s">
        <v>739</v>
      </c>
      <c r="L148" s="9" t="str">
        <f t="shared" si="16"/>
        <v>Yes</v>
      </c>
    </row>
    <row r="149" spans="1:12" x14ac:dyDescent="0.2">
      <c r="A149" s="46" t="s">
        <v>646</v>
      </c>
      <c r="B149" s="35" t="s">
        <v>213</v>
      </c>
      <c r="C149" s="36">
        <v>1318</v>
      </c>
      <c r="D149" s="44" t="str">
        <f t="shared" si="17"/>
        <v>N/A</v>
      </c>
      <c r="E149" s="36">
        <v>1531</v>
      </c>
      <c r="F149" s="44" t="str">
        <f t="shared" si="18"/>
        <v>N/A</v>
      </c>
      <c r="G149" s="36">
        <v>1664</v>
      </c>
      <c r="H149" s="44" t="str">
        <f t="shared" si="19"/>
        <v>N/A</v>
      </c>
      <c r="I149" s="12">
        <v>16.16</v>
      </c>
      <c r="J149" s="12">
        <v>8.6869999999999994</v>
      </c>
      <c r="K149" s="45" t="s">
        <v>739</v>
      </c>
      <c r="L149" s="9" t="str">
        <f t="shared" si="16"/>
        <v>Yes</v>
      </c>
    </row>
    <row r="150" spans="1:12" ht="25.5" x14ac:dyDescent="0.2">
      <c r="A150" s="46" t="s">
        <v>1463</v>
      </c>
      <c r="B150" s="35" t="s">
        <v>213</v>
      </c>
      <c r="C150" s="47">
        <v>292.39605462999998</v>
      </c>
      <c r="D150" s="44" t="str">
        <f t="shared" si="17"/>
        <v>N/A</v>
      </c>
      <c r="E150" s="47">
        <v>525.53363815</v>
      </c>
      <c r="F150" s="44" t="str">
        <f t="shared" si="18"/>
        <v>N/A</v>
      </c>
      <c r="G150" s="47">
        <v>463.99819711999999</v>
      </c>
      <c r="H150" s="44" t="str">
        <f t="shared" si="19"/>
        <v>N/A</v>
      </c>
      <c r="I150" s="12">
        <v>79.73</v>
      </c>
      <c r="J150" s="12">
        <v>-11.7</v>
      </c>
      <c r="K150" s="45" t="s">
        <v>739</v>
      </c>
      <c r="L150" s="9" t="str">
        <f t="shared" si="16"/>
        <v>Yes</v>
      </c>
    </row>
    <row r="151" spans="1:12" ht="25.5" x14ac:dyDescent="0.2">
      <c r="A151" s="46" t="s">
        <v>647</v>
      </c>
      <c r="B151" s="35" t="s">
        <v>213</v>
      </c>
      <c r="C151" s="47">
        <v>0</v>
      </c>
      <c r="D151" s="44" t="str">
        <f t="shared" si="17"/>
        <v>N/A</v>
      </c>
      <c r="E151" s="47">
        <v>218</v>
      </c>
      <c r="F151" s="44" t="str">
        <f t="shared" si="18"/>
        <v>N/A</v>
      </c>
      <c r="G151" s="47">
        <v>4603</v>
      </c>
      <c r="H151" s="44" t="str">
        <f t="shared" si="19"/>
        <v>N/A</v>
      </c>
      <c r="I151" s="12" t="s">
        <v>1748</v>
      </c>
      <c r="J151" s="12">
        <v>2011</v>
      </c>
      <c r="K151" s="45" t="s">
        <v>739</v>
      </c>
      <c r="L151" s="9" t="str">
        <f t="shared" si="16"/>
        <v>No</v>
      </c>
    </row>
    <row r="152" spans="1:12" x14ac:dyDescent="0.2">
      <c r="A152" s="46" t="s">
        <v>648</v>
      </c>
      <c r="B152" s="35" t="s">
        <v>213</v>
      </c>
      <c r="C152" s="36">
        <v>0</v>
      </c>
      <c r="D152" s="44" t="str">
        <f t="shared" si="17"/>
        <v>N/A</v>
      </c>
      <c r="E152" s="36">
        <v>11</v>
      </c>
      <c r="F152" s="44" t="str">
        <f t="shared" si="18"/>
        <v>N/A</v>
      </c>
      <c r="G152" s="36">
        <v>11</v>
      </c>
      <c r="H152" s="44" t="str">
        <f t="shared" si="19"/>
        <v>N/A</v>
      </c>
      <c r="I152" s="12" t="s">
        <v>1748</v>
      </c>
      <c r="J152" s="12">
        <v>100</v>
      </c>
      <c r="K152" s="45" t="s">
        <v>739</v>
      </c>
      <c r="L152" s="9" t="str">
        <f t="shared" si="16"/>
        <v>No</v>
      </c>
    </row>
    <row r="153" spans="1:12" ht="25.5" x14ac:dyDescent="0.2">
      <c r="A153" s="46" t="s">
        <v>1464</v>
      </c>
      <c r="B153" s="35" t="s">
        <v>213</v>
      </c>
      <c r="C153" s="47" t="s">
        <v>1748</v>
      </c>
      <c r="D153" s="44" t="str">
        <f t="shared" si="17"/>
        <v>N/A</v>
      </c>
      <c r="E153" s="47">
        <v>218</v>
      </c>
      <c r="F153" s="44" t="str">
        <f t="shared" si="18"/>
        <v>N/A</v>
      </c>
      <c r="G153" s="47">
        <v>2301.5</v>
      </c>
      <c r="H153" s="44" t="str">
        <f t="shared" si="19"/>
        <v>N/A</v>
      </c>
      <c r="I153" s="12" t="s">
        <v>1748</v>
      </c>
      <c r="J153" s="12">
        <v>955.7</v>
      </c>
      <c r="K153" s="45" t="s">
        <v>739</v>
      </c>
      <c r="L153" s="9" t="str">
        <f t="shared" si="16"/>
        <v>No</v>
      </c>
    </row>
    <row r="154" spans="1:12" x14ac:dyDescent="0.2">
      <c r="A154" s="46" t="s">
        <v>1530</v>
      </c>
      <c r="B154" s="35" t="s">
        <v>213</v>
      </c>
      <c r="C154" s="47">
        <v>282.6135663</v>
      </c>
      <c r="D154" s="44" t="str">
        <f t="shared" ref="D154:D173" si="20">IF($B154="N/A","N/A",IF(C154&gt;10,"No",IF(C154&lt;-10,"No","Yes")))</f>
        <v>N/A</v>
      </c>
      <c r="E154" s="47">
        <v>469.06149297000002</v>
      </c>
      <c r="F154" s="44" t="str">
        <f t="shared" ref="F154:F173" si="21">IF($B154="N/A","N/A",IF(E154&gt;10,"No",IF(E154&lt;-10,"No","Yes")))</f>
        <v>N/A</v>
      </c>
      <c r="G154" s="47">
        <v>438.88783745000001</v>
      </c>
      <c r="H154" s="44" t="str">
        <f t="shared" ref="H154:H173" si="22">IF($B154="N/A","N/A",IF(G154&gt;10,"No",IF(G154&lt;-10,"No","Yes")))</f>
        <v>N/A</v>
      </c>
      <c r="I154" s="12">
        <v>65.97</v>
      </c>
      <c r="J154" s="12">
        <v>-6.43</v>
      </c>
      <c r="K154" s="45" t="s">
        <v>739</v>
      </c>
      <c r="L154" s="9" t="str">
        <f t="shared" ref="L154:L173" si="23">IF(J154="Div by 0", "N/A", IF(K154="N/A","N/A", IF(J154&gt;VALUE(MID(K154,1,2)), "No", IF(J154&lt;-1*VALUE(MID(K154,1,2)), "No", "Yes"))))</f>
        <v>Yes</v>
      </c>
    </row>
    <row r="155" spans="1:12" x14ac:dyDescent="0.2">
      <c r="A155" s="51" t="s">
        <v>1531</v>
      </c>
      <c r="B155" s="35" t="s">
        <v>213</v>
      </c>
      <c r="C155" s="47">
        <v>45.438032700999997</v>
      </c>
      <c r="D155" s="44" t="str">
        <f t="shared" si="20"/>
        <v>N/A</v>
      </c>
      <c r="E155" s="47">
        <v>68.887327654000003</v>
      </c>
      <c r="F155" s="44" t="str">
        <f t="shared" si="21"/>
        <v>N/A</v>
      </c>
      <c r="G155" s="47">
        <v>50.832961564999998</v>
      </c>
      <c r="H155" s="44" t="str">
        <f t="shared" si="22"/>
        <v>N/A</v>
      </c>
      <c r="I155" s="12">
        <v>51.61</v>
      </c>
      <c r="J155" s="12">
        <v>-26.2</v>
      </c>
      <c r="K155" s="45" t="s">
        <v>739</v>
      </c>
      <c r="L155" s="9" t="str">
        <f t="shared" si="23"/>
        <v>Yes</v>
      </c>
    </row>
    <row r="156" spans="1:12" ht="25.5" x14ac:dyDescent="0.2">
      <c r="A156" s="51" t="s">
        <v>1532</v>
      </c>
      <c r="B156" s="35" t="s">
        <v>213</v>
      </c>
      <c r="C156" s="47">
        <v>619.35653926999998</v>
      </c>
      <c r="D156" s="44" t="str">
        <f t="shared" si="20"/>
        <v>N/A</v>
      </c>
      <c r="E156" s="47">
        <v>635.84557288999997</v>
      </c>
      <c r="F156" s="44" t="str">
        <f t="shared" si="21"/>
        <v>N/A</v>
      </c>
      <c r="G156" s="47">
        <v>481.14082603999998</v>
      </c>
      <c r="H156" s="44" t="str">
        <f t="shared" si="22"/>
        <v>N/A</v>
      </c>
      <c r="I156" s="12">
        <v>2.6619999999999999</v>
      </c>
      <c r="J156" s="12">
        <v>-24.3</v>
      </c>
      <c r="K156" s="45" t="s">
        <v>739</v>
      </c>
      <c r="L156" s="9" t="str">
        <f t="shared" si="23"/>
        <v>Yes</v>
      </c>
    </row>
    <row r="157" spans="1:12" x14ac:dyDescent="0.2">
      <c r="A157" s="51" t="s">
        <v>1533</v>
      </c>
      <c r="B157" s="35" t="s">
        <v>213</v>
      </c>
      <c r="C157" s="47">
        <v>193.61013027999999</v>
      </c>
      <c r="D157" s="44" t="str">
        <f t="shared" si="20"/>
        <v>N/A</v>
      </c>
      <c r="E157" s="47">
        <v>548.79175021000003</v>
      </c>
      <c r="F157" s="44" t="str">
        <f t="shared" si="21"/>
        <v>N/A</v>
      </c>
      <c r="G157" s="47">
        <v>550.65426860000002</v>
      </c>
      <c r="H157" s="44" t="str">
        <f t="shared" si="22"/>
        <v>N/A</v>
      </c>
      <c r="I157" s="12">
        <v>183.5</v>
      </c>
      <c r="J157" s="12">
        <v>0.33939999999999998</v>
      </c>
      <c r="K157" s="45" t="s">
        <v>739</v>
      </c>
      <c r="L157" s="9" t="str">
        <f t="shared" si="23"/>
        <v>Yes</v>
      </c>
    </row>
    <row r="158" spans="1:12" x14ac:dyDescent="0.2">
      <c r="A158" s="51" t="s">
        <v>1534</v>
      </c>
      <c r="B158" s="35" t="s">
        <v>213</v>
      </c>
      <c r="C158" s="47">
        <v>253.85105365000001</v>
      </c>
      <c r="D158" s="44" t="str">
        <f t="shared" si="20"/>
        <v>N/A</v>
      </c>
      <c r="E158" s="47">
        <v>426.14860087</v>
      </c>
      <c r="F158" s="44" t="str">
        <f t="shared" si="21"/>
        <v>N/A</v>
      </c>
      <c r="G158" s="47">
        <v>467.08333512000002</v>
      </c>
      <c r="H158" s="44" t="str">
        <f t="shared" si="22"/>
        <v>N/A</v>
      </c>
      <c r="I158" s="12">
        <v>67.87</v>
      </c>
      <c r="J158" s="12">
        <v>9.6059999999999999</v>
      </c>
      <c r="K158" s="45" t="s">
        <v>739</v>
      </c>
      <c r="L158" s="9" t="str">
        <f t="shared" si="23"/>
        <v>Yes</v>
      </c>
    </row>
    <row r="159" spans="1:12" x14ac:dyDescent="0.2">
      <c r="A159" s="46" t="s">
        <v>1535</v>
      </c>
      <c r="B159" s="35" t="s">
        <v>213</v>
      </c>
      <c r="C159" s="47">
        <v>140.522256</v>
      </c>
      <c r="D159" s="44" t="str">
        <f t="shared" si="20"/>
        <v>N/A</v>
      </c>
      <c r="E159" s="47">
        <v>200.75003988</v>
      </c>
      <c r="F159" s="44" t="str">
        <f t="shared" si="21"/>
        <v>N/A</v>
      </c>
      <c r="G159" s="47">
        <v>199.75526052000001</v>
      </c>
      <c r="H159" s="44" t="str">
        <f t="shared" si="22"/>
        <v>N/A</v>
      </c>
      <c r="I159" s="12">
        <v>42.86</v>
      </c>
      <c r="J159" s="12">
        <v>-0.496</v>
      </c>
      <c r="K159" s="45" t="s">
        <v>739</v>
      </c>
      <c r="L159" s="9" t="str">
        <f t="shared" si="23"/>
        <v>Yes</v>
      </c>
    </row>
    <row r="160" spans="1:12" x14ac:dyDescent="0.2">
      <c r="A160" s="51" t="s">
        <v>1536</v>
      </c>
      <c r="B160" s="35" t="s">
        <v>213</v>
      </c>
      <c r="C160" s="47">
        <v>799.71551574</v>
      </c>
      <c r="D160" s="44" t="str">
        <f t="shared" si="20"/>
        <v>N/A</v>
      </c>
      <c r="E160" s="47">
        <v>883.46166681</v>
      </c>
      <c r="F160" s="44" t="str">
        <f t="shared" si="21"/>
        <v>N/A</v>
      </c>
      <c r="G160" s="47">
        <v>856.32176561000006</v>
      </c>
      <c r="H160" s="44" t="str">
        <f t="shared" si="22"/>
        <v>N/A</v>
      </c>
      <c r="I160" s="12">
        <v>10.47</v>
      </c>
      <c r="J160" s="12">
        <v>-3.07</v>
      </c>
      <c r="K160" s="45" t="s">
        <v>739</v>
      </c>
      <c r="L160" s="9" t="str">
        <f t="shared" si="23"/>
        <v>Yes</v>
      </c>
    </row>
    <row r="161" spans="1:12" ht="25.5" x14ac:dyDescent="0.2">
      <c r="A161" s="51" t="s">
        <v>1537</v>
      </c>
      <c r="B161" s="35" t="s">
        <v>213</v>
      </c>
      <c r="C161" s="47">
        <v>297.83851748000001</v>
      </c>
      <c r="D161" s="44" t="str">
        <f t="shared" si="20"/>
        <v>N/A</v>
      </c>
      <c r="E161" s="47">
        <v>304.34679761000001</v>
      </c>
      <c r="F161" s="44" t="str">
        <f t="shared" si="21"/>
        <v>N/A</v>
      </c>
      <c r="G161" s="47">
        <v>261.53143616</v>
      </c>
      <c r="H161" s="44" t="str">
        <f t="shared" si="22"/>
        <v>N/A</v>
      </c>
      <c r="I161" s="12">
        <v>2.1850000000000001</v>
      </c>
      <c r="J161" s="12">
        <v>-14.1</v>
      </c>
      <c r="K161" s="45" t="s">
        <v>739</v>
      </c>
      <c r="L161" s="9" t="str">
        <f t="shared" si="23"/>
        <v>Yes</v>
      </c>
    </row>
    <row r="162" spans="1:12" x14ac:dyDescent="0.2">
      <c r="A162" s="51" t="s">
        <v>1538</v>
      </c>
      <c r="B162" s="35" t="s">
        <v>213</v>
      </c>
      <c r="C162" s="47">
        <v>10.884803288000001</v>
      </c>
      <c r="D162" s="44" t="str">
        <f t="shared" si="20"/>
        <v>N/A</v>
      </c>
      <c r="E162" s="47">
        <v>28.859524491999998</v>
      </c>
      <c r="F162" s="44" t="str">
        <f t="shared" si="21"/>
        <v>N/A</v>
      </c>
      <c r="G162" s="47">
        <v>27.74355774</v>
      </c>
      <c r="H162" s="44" t="str">
        <f t="shared" si="22"/>
        <v>N/A</v>
      </c>
      <c r="I162" s="12">
        <v>165.1</v>
      </c>
      <c r="J162" s="12">
        <v>-3.87</v>
      </c>
      <c r="K162" s="45" t="s">
        <v>739</v>
      </c>
      <c r="L162" s="9" t="str">
        <f t="shared" si="23"/>
        <v>Yes</v>
      </c>
    </row>
    <row r="163" spans="1:12" x14ac:dyDescent="0.2">
      <c r="A163" s="51" t="s">
        <v>1539</v>
      </c>
      <c r="B163" s="35" t="s">
        <v>213</v>
      </c>
      <c r="C163" s="47">
        <v>2.9318350182000001</v>
      </c>
      <c r="D163" s="44" t="str">
        <f t="shared" si="20"/>
        <v>N/A</v>
      </c>
      <c r="E163" s="47">
        <v>3.2761837079</v>
      </c>
      <c r="F163" s="44" t="str">
        <f t="shared" si="21"/>
        <v>N/A</v>
      </c>
      <c r="G163" s="47">
        <v>4.2577932776000003</v>
      </c>
      <c r="H163" s="44" t="str">
        <f t="shared" si="22"/>
        <v>N/A</v>
      </c>
      <c r="I163" s="12">
        <v>11.75</v>
      </c>
      <c r="J163" s="12">
        <v>29.96</v>
      </c>
      <c r="K163" s="45" t="s">
        <v>739</v>
      </c>
      <c r="L163" s="9" t="str">
        <f t="shared" si="23"/>
        <v>Yes</v>
      </c>
    </row>
    <row r="164" spans="1:12" x14ac:dyDescent="0.2">
      <c r="A164" s="46" t="s">
        <v>1540</v>
      </c>
      <c r="B164" s="35" t="s">
        <v>213</v>
      </c>
      <c r="C164" s="47">
        <v>20.644201125999999</v>
      </c>
      <c r="D164" s="44" t="str">
        <f t="shared" si="20"/>
        <v>N/A</v>
      </c>
      <c r="E164" s="47">
        <v>28.529900408</v>
      </c>
      <c r="F164" s="44" t="str">
        <f t="shared" si="21"/>
        <v>N/A</v>
      </c>
      <c r="G164" s="47">
        <v>29.548241313999998</v>
      </c>
      <c r="H164" s="44" t="str">
        <f t="shared" si="22"/>
        <v>N/A</v>
      </c>
      <c r="I164" s="12">
        <v>38.200000000000003</v>
      </c>
      <c r="J164" s="12">
        <v>3.569</v>
      </c>
      <c r="K164" s="45" t="s">
        <v>739</v>
      </c>
      <c r="L164" s="9" t="str">
        <f t="shared" si="23"/>
        <v>Yes</v>
      </c>
    </row>
    <row r="165" spans="1:12" x14ac:dyDescent="0.2">
      <c r="A165" s="51" t="s">
        <v>1541</v>
      </c>
      <c r="B165" s="35" t="s">
        <v>213</v>
      </c>
      <c r="C165" s="47">
        <v>1.1474169421</v>
      </c>
      <c r="D165" s="44" t="str">
        <f t="shared" si="20"/>
        <v>N/A</v>
      </c>
      <c r="E165" s="47">
        <v>0.75357864230000005</v>
      </c>
      <c r="F165" s="44" t="str">
        <f t="shared" si="21"/>
        <v>N/A</v>
      </c>
      <c r="G165" s="47">
        <v>0.3812199725</v>
      </c>
      <c r="H165" s="44" t="str">
        <f t="shared" si="22"/>
        <v>N/A</v>
      </c>
      <c r="I165" s="12">
        <v>-34.299999999999997</v>
      </c>
      <c r="J165" s="12">
        <v>-49.4</v>
      </c>
      <c r="K165" s="45" t="s">
        <v>739</v>
      </c>
      <c r="L165" s="9" t="str">
        <f t="shared" si="23"/>
        <v>No</v>
      </c>
    </row>
    <row r="166" spans="1:12" x14ac:dyDescent="0.2">
      <c r="A166" s="51" t="s">
        <v>1542</v>
      </c>
      <c r="B166" s="35" t="s">
        <v>213</v>
      </c>
      <c r="C166" s="47">
        <v>76.936498947000004</v>
      </c>
      <c r="D166" s="44" t="str">
        <f t="shared" si="20"/>
        <v>N/A</v>
      </c>
      <c r="E166" s="47">
        <v>76.849110949999996</v>
      </c>
      <c r="F166" s="44" t="str">
        <f t="shared" si="21"/>
        <v>N/A</v>
      </c>
      <c r="G166" s="47">
        <v>83.248034548000007</v>
      </c>
      <c r="H166" s="44" t="str">
        <f t="shared" si="22"/>
        <v>N/A</v>
      </c>
      <c r="I166" s="12">
        <v>-0.114</v>
      </c>
      <c r="J166" s="12">
        <v>8.327</v>
      </c>
      <c r="K166" s="45" t="s">
        <v>739</v>
      </c>
      <c r="L166" s="9" t="str">
        <f t="shared" si="23"/>
        <v>Yes</v>
      </c>
    </row>
    <row r="167" spans="1:12" x14ac:dyDescent="0.2">
      <c r="A167" s="51" t="s">
        <v>1543</v>
      </c>
      <c r="B167" s="35" t="s">
        <v>213</v>
      </c>
      <c r="C167" s="47">
        <v>7.9594943906999998</v>
      </c>
      <c r="D167" s="44" t="str">
        <f t="shared" si="20"/>
        <v>N/A</v>
      </c>
      <c r="E167" s="47">
        <v>14.336236036000001</v>
      </c>
      <c r="F167" s="44" t="str">
        <f t="shared" si="21"/>
        <v>N/A</v>
      </c>
      <c r="G167" s="47">
        <v>7.9302392565000002</v>
      </c>
      <c r="H167" s="44" t="str">
        <f t="shared" si="22"/>
        <v>N/A</v>
      </c>
      <c r="I167" s="12">
        <v>80.11</v>
      </c>
      <c r="J167" s="12">
        <v>-44.7</v>
      </c>
      <c r="K167" s="45" t="s">
        <v>739</v>
      </c>
      <c r="L167" s="9" t="str">
        <f t="shared" si="23"/>
        <v>No</v>
      </c>
    </row>
    <row r="168" spans="1:12" x14ac:dyDescent="0.2">
      <c r="A168" s="51" t="s">
        <v>1544</v>
      </c>
      <c r="B168" s="35" t="s">
        <v>213</v>
      </c>
      <c r="C168" s="47">
        <v>8.6203457825999994</v>
      </c>
      <c r="D168" s="44" t="str">
        <f t="shared" si="20"/>
        <v>N/A</v>
      </c>
      <c r="E168" s="47">
        <v>15.122039620000001</v>
      </c>
      <c r="F168" s="44" t="str">
        <f t="shared" si="21"/>
        <v>N/A</v>
      </c>
      <c r="G168" s="47">
        <v>16.303408289</v>
      </c>
      <c r="H168" s="44" t="str">
        <f t="shared" si="22"/>
        <v>N/A</v>
      </c>
      <c r="I168" s="12">
        <v>75.42</v>
      </c>
      <c r="J168" s="12">
        <v>7.8120000000000003</v>
      </c>
      <c r="K168" s="45" t="s">
        <v>739</v>
      </c>
      <c r="L168" s="9" t="str">
        <f t="shared" si="23"/>
        <v>Yes</v>
      </c>
    </row>
    <row r="169" spans="1:12" x14ac:dyDescent="0.2">
      <c r="A169" s="46" t="s">
        <v>1545</v>
      </c>
      <c r="B169" s="35" t="s">
        <v>213</v>
      </c>
      <c r="C169" s="47">
        <v>2873.8528667</v>
      </c>
      <c r="D169" s="44" t="str">
        <f t="shared" si="20"/>
        <v>N/A</v>
      </c>
      <c r="E169" s="47">
        <v>4220.9205201000004</v>
      </c>
      <c r="F169" s="44" t="str">
        <f t="shared" si="21"/>
        <v>N/A</v>
      </c>
      <c r="G169" s="47">
        <v>5253.7224061999996</v>
      </c>
      <c r="H169" s="44" t="str">
        <f t="shared" si="22"/>
        <v>N/A</v>
      </c>
      <c r="I169" s="12">
        <v>46.87</v>
      </c>
      <c r="J169" s="12">
        <v>24.47</v>
      </c>
      <c r="K169" s="45" t="s">
        <v>739</v>
      </c>
      <c r="L169" s="9" t="str">
        <f t="shared" si="23"/>
        <v>Yes</v>
      </c>
    </row>
    <row r="170" spans="1:12" x14ac:dyDescent="0.2">
      <c r="A170" s="51" t="s">
        <v>1546</v>
      </c>
      <c r="B170" s="35" t="s">
        <v>213</v>
      </c>
      <c r="C170" s="47">
        <v>767.54265958999997</v>
      </c>
      <c r="D170" s="44" t="str">
        <f t="shared" si="20"/>
        <v>N/A</v>
      </c>
      <c r="E170" s="47">
        <v>918.02779484999996</v>
      </c>
      <c r="F170" s="44" t="str">
        <f t="shared" si="21"/>
        <v>N/A</v>
      </c>
      <c r="G170" s="47">
        <v>887.80962594000005</v>
      </c>
      <c r="H170" s="44" t="str">
        <f t="shared" si="22"/>
        <v>N/A</v>
      </c>
      <c r="I170" s="12">
        <v>19.61</v>
      </c>
      <c r="J170" s="12">
        <v>-3.29</v>
      </c>
      <c r="K170" s="45" t="s">
        <v>739</v>
      </c>
      <c r="L170" s="9" t="str">
        <f t="shared" si="23"/>
        <v>Yes</v>
      </c>
    </row>
    <row r="171" spans="1:12" x14ac:dyDescent="0.2">
      <c r="A171" s="51" t="s">
        <v>1547</v>
      </c>
      <c r="B171" s="35" t="s">
        <v>213</v>
      </c>
      <c r="C171" s="47">
        <v>5984.2301715000003</v>
      </c>
      <c r="D171" s="44" t="str">
        <f t="shared" si="20"/>
        <v>N/A</v>
      </c>
      <c r="E171" s="47">
        <v>6211.4617845000002</v>
      </c>
      <c r="F171" s="44" t="str">
        <f t="shared" si="21"/>
        <v>N/A</v>
      </c>
      <c r="G171" s="47">
        <v>7043.6298969999998</v>
      </c>
      <c r="H171" s="44" t="str">
        <f t="shared" si="22"/>
        <v>N/A</v>
      </c>
      <c r="I171" s="12">
        <v>3.7970000000000002</v>
      </c>
      <c r="J171" s="12">
        <v>13.4</v>
      </c>
      <c r="K171" s="45" t="s">
        <v>739</v>
      </c>
      <c r="L171" s="9" t="str">
        <f t="shared" si="23"/>
        <v>Yes</v>
      </c>
    </row>
    <row r="172" spans="1:12" x14ac:dyDescent="0.2">
      <c r="A172" s="51" t="s">
        <v>1548</v>
      </c>
      <c r="B172" s="35" t="s">
        <v>213</v>
      </c>
      <c r="C172" s="47">
        <v>2328.2774518000001</v>
      </c>
      <c r="D172" s="44" t="str">
        <f t="shared" si="20"/>
        <v>N/A</v>
      </c>
      <c r="E172" s="47">
        <v>4161.7937363000001</v>
      </c>
      <c r="F172" s="44" t="str">
        <f t="shared" si="21"/>
        <v>N/A</v>
      </c>
      <c r="G172" s="47">
        <v>4845.8726141999996</v>
      </c>
      <c r="H172" s="44" t="str">
        <f t="shared" si="22"/>
        <v>N/A</v>
      </c>
      <c r="I172" s="12">
        <v>78.75</v>
      </c>
      <c r="J172" s="12">
        <v>16.440000000000001</v>
      </c>
      <c r="K172" s="45" t="s">
        <v>739</v>
      </c>
      <c r="L172" s="9" t="str">
        <f t="shared" si="23"/>
        <v>Yes</v>
      </c>
    </row>
    <row r="173" spans="1:12" x14ac:dyDescent="0.2">
      <c r="A173" s="51" t="s">
        <v>1549</v>
      </c>
      <c r="B173" s="35" t="s">
        <v>213</v>
      </c>
      <c r="C173" s="47">
        <v>2342.2298986999999</v>
      </c>
      <c r="D173" s="44" t="str">
        <f t="shared" si="20"/>
        <v>N/A</v>
      </c>
      <c r="E173" s="47">
        <v>4053.0126854</v>
      </c>
      <c r="F173" s="44" t="str">
        <f t="shared" si="21"/>
        <v>N/A</v>
      </c>
      <c r="G173" s="47">
        <v>6156.4992619000004</v>
      </c>
      <c r="H173" s="44" t="str">
        <f t="shared" si="22"/>
        <v>N/A</v>
      </c>
      <c r="I173" s="12">
        <v>73.040000000000006</v>
      </c>
      <c r="J173" s="12">
        <v>51.9</v>
      </c>
      <c r="K173" s="45" t="s">
        <v>739</v>
      </c>
      <c r="L173" s="9" t="str">
        <f t="shared" si="23"/>
        <v>No</v>
      </c>
    </row>
    <row r="174" spans="1:12" x14ac:dyDescent="0.2">
      <c r="A174" s="46" t="s">
        <v>373</v>
      </c>
      <c r="B174" s="35" t="s">
        <v>213</v>
      </c>
      <c r="C174" s="8">
        <v>3.2447513906999998</v>
      </c>
      <c r="D174" s="44" t="str">
        <f t="shared" ref="D174:D203" si="24">IF($B174="N/A","N/A",IF(C174&gt;10,"No",IF(C174&lt;-10,"No","Yes")))</f>
        <v>N/A</v>
      </c>
      <c r="E174" s="8">
        <v>6.2626769069000003</v>
      </c>
      <c r="F174" s="44" t="str">
        <f t="shared" ref="F174:F203" si="25">IF($B174="N/A","N/A",IF(E174&gt;10,"No",IF(E174&lt;-10,"No","Yes")))</f>
        <v>N/A</v>
      </c>
      <c r="G174" s="8">
        <v>6.4196217211000004</v>
      </c>
      <c r="H174" s="44" t="str">
        <f t="shared" ref="H174:H203" si="26">IF($B174="N/A","N/A",IF(G174&gt;10,"No",IF(G174&lt;-10,"No","Yes")))</f>
        <v>N/A</v>
      </c>
      <c r="I174" s="12">
        <v>93.01</v>
      </c>
      <c r="J174" s="12">
        <v>2.5059999999999998</v>
      </c>
      <c r="K174" s="45" t="s">
        <v>739</v>
      </c>
      <c r="L174" s="9" t="str">
        <f t="shared" ref="L174:L203" si="27">IF(J174="Div by 0", "N/A", IF(K174="N/A","N/A", IF(J174&gt;VALUE(MID(K174,1,2)), "No", IF(J174&lt;-1*VALUE(MID(K174,1,2)), "No", "Yes"))))</f>
        <v>Yes</v>
      </c>
    </row>
    <row r="175" spans="1:12" x14ac:dyDescent="0.2">
      <c r="A175" s="51" t="s">
        <v>483</v>
      </c>
      <c r="B175" s="35" t="s">
        <v>213</v>
      </c>
      <c r="C175" s="8">
        <v>1.8220560097</v>
      </c>
      <c r="D175" s="44" t="str">
        <f t="shared" si="24"/>
        <v>N/A</v>
      </c>
      <c r="E175" s="8">
        <v>1.8310353911999999</v>
      </c>
      <c r="F175" s="44" t="str">
        <f t="shared" si="25"/>
        <v>N/A</v>
      </c>
      <c r="G175" s="8">
        <v>1.7844886754</v>
      </c>
      <c r="H175" s="44" t="str">
        <f t="shared" si="26"/>
        <v>N/A</v>
      </c>
      <c r="I175" s="12">
        <v>0.49280000000000002</v>
      </c>
      <c r="J175" s="12">
        <v>-2.54</v>
      </c>
      <c r="K175" s="45" t="s">
        <v>739</v>
      </c>
      <c r="L175" s="9" t="str">
        <f t="shared" si="27"/>
        <v>Yes</v>
      </c>
    </row>
    <row r="176" spans="1:12" x14ac:dyDescent="0.2">
      <c r="A176" s="51" t="s">
        <v>484</v>
      </c>
      <c r="B176" s="35" t="s">
        <v>213</v>
      </c>
      <c r="C176" s="8">
        <v>4.2885299381999999</v>
      </c>
      <c r="D176" s="44" t="str">
        <f t="shared" si="24"/>
        <v>N/A</v>
      </c>
      <c r="E176" s="8">
        <v>4.2751519550000001</v>
      </c>
      <c r="F176" s="44" t="str">
        <f t="shared" si="25"/>
        <v>N/A</v>
      </c>
      <c r="G176" s="8">
        <v>4.1855829918999996</v>
      </c>
      <c r="H176" s="44" t="str">
        <f t="shared" si="26"/>
        <v>N/A</v>
      </c>
      <c r="I176" s="12">
        <v>-0.312</v>
      </c>
      <c r="J176" s="12">
        <v>-2.1</v>
      </c>
      <c r="K176" s="45" t="s">
        <v>739</v>
      </c>
      <c r="L176" s="9" t="str">
        <f t="shared" si="27"/>
        <v>Yes</v>
      </c>
    </row>
    <row r="177" spans="1:12" x14ac:dyDescent="0.2">
      <c r="A177" s="51" t="s">
        <v>485</v>
      </c>
      <c r="B177" s="35" t="s">
        <v>213</v>
      </c>
      <c r="C177" s="8">
        <v>2.4724706612</v>
      </c>
      <c r="D177" s="44" t="str">
        <f t="shared" si="24"/>
        <v>N/A</v>
      </c>
      <c r="E177" s="8">
        <v>9.3535758616999995</v>
      </c>
      <c r="F177" s="44" t="str">
        <f t="shared" si="25"/>
        <v>N/A</v>
      </c>
      <c r="G177" s="8">
        <v>8.9673182534000002</v>
      </c>
      <c r="H177" s="44" t="str">
        <f t="shared" si="26"/>
        <v>N/A</v>
      </c>
      <c r="I177" s="12">
        <v>278.3</v>
      </c>
      <c r="J177" s="12">
        <v>-4.13</v>
      </c>
      <c r="K177" s="45" t="s">
        <v>739</v>
      </c>
      <c r="L177" s="9" t="str">
        <f t="shared" si="27"/>
        <v>Yes</v>
      </c>
    </row>
    <row r="178" spans="1:12" x14ac:dyDescent="0.2">
      <c r="A178" s="51" t="s">
        <v>486</v>
      </c>
      <c r="B178" s="35" t="s">
        <v>213</v>
      </c>
      <c r="C178" s="8">
        <v>3.7735203947999998</v>
      </c>
      <c r="D178" s="44" t="str">
        <f t="shared" si="24"/>
        <v>N/A</v>
      </c>
      <c r="E178" s="8">
        <v>6.7371413343000004</v>
      </c>
      <c r="F178" s="44" t="str">
        <f t="shared" si="25"/>
        <v>N/A</v>
      </c>
      <c r="G178" s="8">
        <v>8.0510922356000005</v>
      </c>
      <c r="H178" s="44" t="str">
        <f t="shared" si="26"/>
        <v>N/A</v>
      </c>
      <c r="I178" s="12">
        <v>78.540000000000006</v>
      </c>
      <c r="J178" s="12">
        <v>19.5</v>
      </c>
      <c r="K178" s="45" t="s">
        <v>739</v>
      </c>
      <c r="L178" s="9" t="str">
        <f t="shared" si="27"/>
        <v>Yes</v>
      </c>
    </row>
    <row r="179" spans="1:12" x14ac:dyDescent="0.2">
      <c r="A179" s="46" t="s">
        <v>1550</v>
      </c>
      <c r="B179" s="35" t="s">
        <v>213</v>
      </c>
      <c r="C179" s="8">
        <v>0.51194392300000002</v>
      </c>
      <c r="D179" s="44" t="str">
        <f t="shared" si="24"/>
        <v>N/A</v>
      </c>
      <c r="E179" s="8">
        <v>0.73611522600000001</v>
      </c>
      <c r="F179" s="44" t="str">
        <f t="shared" si="25"/>
        <v>N/A</v>
      </c>
      <c r="G179" s="8">
        <v>0.7950551159</v>
      </c>
      <c r="H179" s="44" t="str">
        <f t="shared" si="26"/>
        <v>N/A</v>
      </c>
      <c r="I179" s="12">
        <v>43.79</v>
      </c>
      <c r="J179" s="12">
        <v>8.0069999999999997</v>
      </c>
      <c r="K179" s="45" t="s">
        <v>739</v>
      </c>
      <c r="L179" s="9" t="str">
        <f t="shared" si="27"/>
        <v>Yes</v>
      </c>
    </row>
    <row r="180" spans="1:12" x14ac:dyDescent="0.2">
      <c r="A180" s="51" t="s">
        <v>1551</v>
      </c>
      <c r="B180" s="35" t="s">
        <v>213</v>
      </c>
      <c r="C180" s="8">
        <v>2.7222125586999999</v>
      </c>
      <c r="D180" s="44" t="str">
        <f t="shared" si="24"/>
        <v>N/A</v>
      </c>
      <c r="E180" s="8">
        <v>3.0517256521</v>
      </c>
      <c r="F180" s="44" t="str">
        <f t="shared" si="25"/>
        <v>N/A</v>
      </c>
      <c r="G180" s="8">
        <v>3.1528826356000001</v>
      </c>
      <c r="H180" s="44" t="str">
        <f t="shared" si="26"/>
        <v>N/A</v>
      </c>
      <c r="I180" s="12">
        <v>12.1</v>
      </c>
      <c r="J180" s="12">
        <v>3.3149999999999999</v>
      </c>
      <c r="K180" s="45" t="s">
        <v>739</v>
      </c>
      <c r="L180" s="9" t="str">
        <f t="shared" si="27"/>
        <v>Yes</v>
      </c>
    </row>
    <row r="181" spans="1:12" x14ac:dyDescent="0.2">
      <c r="A181" s="51" t="s">
        <v>1552</v>
      </c>
      <c r="B181" s="35" t="s">
        <v>213</v>
      </c>
      <c r="C181" s="8">
        <v>1.1100790648000001</v>
      </c>
      <c r="D181" s="44" t="str">
        <f t="shared" si="24"/>
        <v>N/A</v>
      </c>
      <c r="E181" s="8">
        <v>1.1317245759000001</v>
      </c>
      <c r="F181" s="44" t="str">
        <f t="shared" si="25"/>
        <v>N/A</v>
      </c>
      <c r="G181" s="8">
        <v>1.1095116819999999</v>
      </c>
      <c r="H181" s="44" t="str">
        <f t="shared" si="26"/>
        <v>N/A</v>
      </c>
      <c r="I181" s="12">
        <v>1.95</v>
      </c>
      <c r="J181" s="12">
        <v>-1.96</v>
      </c>
      <c r="K181" s="45" t="s">
        <v>739</v>
      </c>
      <c r="L181" s="9" t="str">
        <f t="shared" si="27"/>
        <v>Yes</v>
      </c>
    </row>
    <row r="182" spans="1:12" x14ac:dyDescent="0.2">
      <c r="A182" s="51" t="s">
        <v>1553</v>
      </c>
      <c r="B182" s="35" t="s">
        <v>213</v>
      </c>
      <c r="C182" s="8">
        <v>4.2651088199999999E-2</v>
      </c>
      <c r="D182" s="44" t="str">
        <f t="shared" si="24"/>
        <v>N/A</v>
      </c>
      <c r="E182" s="8">
        <v>0.108851332</v>
      </c>
      <c r="F182" s="44" t="str">
        <f t="shared" si="25"/>
        <v>N/A</v>
      </c>
      <c r="G182" s="8">
        <v>0.1132916011</v>
      </c>
      <c r="H182" s="44" t="str">
        <f t="shared" si="26"/>
        <v>N/A</v>
      </c>
      <c r="I182" s="12">
        <v>155.19999999999999</v>
      </c>
      <c r="J182" s="12">
        <v>4.0789999999999997</v>
      </c>
      <c r="K182" s="45" t="s">
        <v>739</v>
      </c>
      <c r="L182" s="9" t="str">
        <f t="shared" si="27"/>
        <v>Yes</v>
      </c>
    </row>
    <row r="183" spans="1:12" x14ac:dyDescent="0.2">
      <c r="A183" s="51" t="s">
        <v>1554</v>
      </c>
      <c r="B183" s="35" t="s">
        <v>213</v>
      </c>
      <c r="C183" s="8">
        <v>4.55876822E-2</v>
      </c>
      <c r="D183" s="44" t="str">
        <f t="shared" si="24"/>
        <v>N/A</v>
      </c>
      <c r="E183" s="8">
        <v>7.2843564E-2</v>
      </c>
      <c r="F183" s="44" t="str">
        <f t="shared" si="25"/>
        <v>N/A</v>
      </c>
      <c r="G183" s="8">
        <v>7.4883929900000007E-2</v>
      </c>
      <c r="H183" s="44" t="str">
        <f t="shared" si="26"/>
        <v>N/A</v>
      </c>
      <c r="I183" s="12">
        <v>59.79</v>
      </c>
      <c r="J183" s="12">
        <v>2.8010000000000002</v>
      </c>
      <c r="K183" s="45" t="s">
        <v>739</v>
      </c>
      <c r="L183" s="9" t="str">
        <f t="shared" si="27"/>
        <v>Yes</v>
      </c>
    </row>
    <row r="184" spans="1:12" x14ac:dyDescent="0.2">
      <c r="A184" s="46" t="s">
        <v>97</v>
      </c>
      <c r="B184" s="35" t="s">
        <v>213</v>
      </c>
      <c r="C184" s="8">
        <v>3.0677884366999999</v>
      </c>
      <c r="D184" s="44" t="str">
        <f t="shared" si="24"/>
        <v>N/A</v>
      </c>
      <c r="E184" s="8">
        <v>4.7511337997999998</v>
      </c>
      <c r="F184" s="44" t="str">
        <f t="shared" si="25"/>
        <v>N/A</v>
      </c>
      <c r="G184" s="8">
        <v>4.1336888166000003</v>
      </c>
      <c r="H184" s="44" t="str">
        <f t="shared" si="26"/>
        <v>N/A</v>
      </c>
      <c r="I184" s="12">
        <v>54.87</v>
      </c>
      <c r="J184" s="12">
        <v>-13</v>
      </c>
      <c r="K184" s="45" t="s">
        <v>739</v>
      </c>
      <c r="L184" s="9" t="str">
        <f t="shared" si="27"/>
        <v>Yes</v>
      </c>
    </row>
    <row r="185" spans="1:12" x14ac:dyDescent="0.2">
      <c r="A185" s="51" t="s">
        <v>487</v>
      </c>
      <c r="B185" s="35" t="s">
        <v>213</v>
      </c>
      <c r="C185" s="8">
        <v>1.3654548617</v>
      </c>
      <c r="D185" s="44" t="str">
        <f t="shared" si="24"/>
        <v>N/A</v>
      </c>
      <c r="E185" s="8">
        <v>1.3480284535</v>
      </c>
      <c r="F185" s="44" t="str">
        <f t="shared" si="25"/>
        <v>N/A</v>
      </c>
      <c r="G185" s="8">
        <v>1.0295126972999999</v>
      </c>
      <c r="H185" s="44" t="str">
        <f t="shared" si="26"/>
        <v>N/A</v>
      </c>
      <c r="I185" s="12">
        <v>-1.28</v>
      </c>
      <c r="J185" s="12">
        <v>-23.6</v>
      </c>
      <c r="K185" s="45" t="s">
        <v>739</v>
      </c>
      <c r="L185" s="9" t="str">
        <f t="shared" si="27"/>
        <v>Yes</v>
      </c>
    </row>
    <row r="186" spans="1:12" x14ac:dyDescent="0.2">
      <c r="A186" s="51" t="s">
        <v>488</v>
      </c>
      <c r="B186" s="35" t="s">
        <v>213</v>
      </c>
      <c r="C186" s="8">
        <v>3.9464443488000001</v>
      </c>
      <c r="D186" s="44" t="str">
        <f t="shared" si="24"/>
        <v>N/A</v>
      </c>
      <c r="E186" s="8">
        <v>4.0801052345000004</v>
      </c>
      <c r="F186" s="44" t="str">
        <f t="shared" si="25"/>
        <v>N/A</v>
      </c>
      <c r="G186" s="8">
        <v>3.4436939431</v>
      </c>
      <c r="H186" s="44" t="str">
        <f t="shared" si="26"/>
        <v>N/A</v>
      </c>
      <c r="I186" s="12">
        <v>3.387</v>
      </c>
      <c r="J186" s="12">
        <v>-15.6</v>
      </c>
      <c r="K186" s="45" t="s">
        <v>739</v>
      </c>
      <c r="L186" s="9" t="str">
        <f t="shared" si="27"/>
        <v>Yes</v>
      </c>
    </row>
    <row r="187" spans="1:12" x14ac:dyDescent="0.2">
      <c r="A187" s="51" t="s">
        <v>489</v>
      </c>
      <c r="B187" s="35" t="s">
        <v>213</v>
      </c>
      <c r="C187" s="8">
        <v>3.8592772579000001</v>
      </c>
      <c r="D187" s="44" t="str">
        <f t="shared" si="24"/>
        <v>N/A</v>
      </c>
      <c r="E187" s="8">
        <v>7.0638785447999997</v>
      </c>
      <c r="F187" s="44" t="str">
        <f t="shared" si="25"/>
        <v>N/A</v>
      </c>
      <c r="G187" s="8">
        <v>5.4341564576000003</v>
      </c>
      <c r="H187" s="44" t="str">
        <f t="shared" si="26"/>
        <v>N/A</v>
      </c>
      <c r="I187" s="12">
        <v>83.04</v>
      </c>
      <c r="J187" s="12">
        <v>-23.1</v>
      </c>
      <c r="K187" s="45" t="s">
        <v>739</v>
      </c>
      <c r="L187" s="9" t="str">
        <f t="shared" si="27"/>
        <v>Yes</v>
      </c>
    </row>
    <row r="188" spans="1:12" x14ac:dyDescent="0.2">
      <c r="A188" s="51" t="s">
        <v>490</v>
      </c>
      <c r="B188" s="35" t="s">
        <v>213</v>
      </c>
      <c r="C188" s="8">
        <v>2.373978551</v>
      </c>
      <c r="D188" s="44" t="str">
        <f t="shared" si="24"/>
        <v>N/A</v>
      </c>
      <c r="E188" s="8">
        <v>4.5020875899000004</v>
      </c>
      <c r="F188" s="44" t="str">
        <f t="shared" si="25"/>
        <v>N/A</v>
      </c>
      <c r="G188" s="8">
        <v>4.8995485569000001</v>
      </c>
      <c r="H188" s="44" t="str">
        <f t="shared" si="26"/>
        <v>N/A</v>
      </c>
      <c r="I188" s="12">
        <v>89.64</v>
      </c>
      <c r="J188" s="12">
        <v>8.8279999999999994</v>
      </c>
      <c r="K188" s="45" t="s">
        <v>739</v>
      </c>
      <c r="L188" s="9" t="str">
        <f t="shared" si="27"/>
        <v>Yes</v>
      </c>
    </row>
    <row r="189" spans="1:12" x14ac:dyDescent="0.2">
      <c r="A189" s="46" t="s">
        <v>118</v>
      </c>
      <c r="B189" s="35" t="s">
        <v>213</v>
      </c>
      <c r="C189" s="8">
        <v>27.468008887</v>
      </c>
      <c r="D189" s="44" t="str">
        <f t="shared" si="24"/>
        <v>N/A</v>
      </c>
      <c r="E189" s="8">
        <v>41.453200848000002</v>
      </c>
      <c r="F189" s="44" t="str">
        <f t="shared" si="25"/>
        <v>N/A</v>
      </c>
      <c r="G189" s="8">
        <v>44.637861362000002</v>
      </c>
      <c r="H189" s="44" t="str">
        <f t="shared" si="26"/>
        <v>N/A</v>
      </c>
      <c r="I189" s="12">
        <v>50.91</v>
      </c>
      <c r="J189" s="12">
        <v>7.6829999999999998</v>
      </c>
      <c r="K189" s="45" t="s">
        <v>739</v>
      </c>
      <c r="L189" s="9" t="str">
        <f t="shared" si="27"/>
        <v>Yes</v>
      </c>
    </row>
    <row r="190" spans="1:12" x14ac:dyDescent="0.2">
      <c r="A190" s="51" t="s">
        <v>491</v>
      </c>
      <c r="B190" s="35" t="s">
        <v>213</v>
      </c>
      <c r="C190" s="8">
        <v>8.7667420421000006</v>
      </c>
      <c r="D190" s="44" t="str">
        <f t="shared" si="24"/>
        <v>N/A</v>
      </c>
      <c r="E190" s="8">
        <v>9.1244401509999999</v>
      </c>
      <c r="F190" s="44" t="str">
        <f t="shared" si="25"/>
        <v>N/A</v>
      </c>
      <c r="G190" s="8">
        <v>9.1540837337000003</v>
      </c>
      <c r="H190" s="44" t="str">
        <f t="shared" si="26"/>
        <v>N/A</v>
      </c>
      <c r="I190" s="12">
        <v>4.08</v>
      </c>
      <c r="J190" s="12">
        <v>0.32490000000000002</v>
      </c>
      <c r="K190" s="45" t="s">
        <v>739</v>
      </c>
      <c r="L190" s="9" t="str">
        <f t="shared" si="27"/>
        <v>Yes</v>
      </c>
    </row>
    <row r="191" spans="1:12" x14ac:dyDescent="0.2">
      <c r="A191" s="51" t="s">
        <v>492</v>
      </c>
      <c r="B191" s="35" t="s">
        <v>213</v>
      </c>
      <c r="C191" s="8">
        <v>21.197979202999999</v>
      </c>
      <c r="D191" s="44" t="str">
        <f t="shared" si="24"/>
        <v>N/A</v>
      </c>
      <c r="E191" s="8">
        <v>21.988115757999999</v>
      </c>
      <c r="F191" s="44" t="str">
        <f t="shared" si="25"/>
        <v>N/A</v>
      </c>
      <c r="G191" s="8">
        <v>21.784962906000001</v>
      </c>
      <c r="H191" s="44" t="str">
        <f t="shared" si="26"/>
        <v>N/A</v>
      </c>
      <c r="I191" s="12">
        <v>3.7269999999999999</v>
      </c>
      <c r="J191" s="12">
        <v>-0.92400000000000004</v>
      </c>
      <c r="K191" s="45" t="s">
        <v>739</v>
      </c>
      <c r="L191" s="9" t="str">
        <f t="shared" si="27"/>
        <v>Yes</v>
      </c>
    </row>
    <row r="192" spans="1:12" x14ac:dyDescent="0.2">
      <c r="A192" s="51" t="s">
        <v>493</v>
      </c>
      <c r="B192" s="35" t="s">
        <v>213</v>
      </c>
      <c r="C192" s="8">
        <v>45.866721812000002</v>
      </c>
      <c r="D192" s="44" t="str">
        <f t="shared" si="24"/>
        <v>N/A</v>
      </c>
      <c r="E192" s="8">
        <v>80.160412488999995</v>
      </c>
      <c r="F192" s="44" t="str">
        <f t="shared" si="25"/>
        <v>N/A</v>
      </c>
      <c r="G192" s="8">
        <v>82.382195937000006</v>
      </c>
      <c r="H192" s="44" t="str">
        <f t="shared" si="26"/>
        <v>N/A</v>
      </c>
      <c r="I192" s="12">
        <v>74.77</v>
      </c>
      <c r="J192" s="12">
        <v>2.7719999999999998</v>
      </c>
      <c r="K192" s="45" t="s">
        <v>739</v>
      </c>
      <c r="L192" s="9" t="str">
        <f t="shared" si="27"/>
        <v>Yes</v>
      </c>
    </row>
    <row r="193" spans="1:12" x14ac:dyDescent="0.2">
      <c r="A193" s="51" t="s">
        <v>494</v>
      </c>
      <c r="B193" s="35" t="s">
        <v>213</v>
      </c>
      <c r="C193" s="8">
        <v>19.299545262999999</v>
      </c>
      <c r="D193" s="44" t="str">
        <f t="shared" si="24"/>
        <v>N/A</v>
      </c>
      <c r="E193" s="8">
        <v>33.770986940999997</v>
      </c>
      <c r="F193" s="44" t="str">
        <f t="shared" si="25"/>
        <v>N/A</v>
      </c>
      <c r="G193" s="8">
        <v>42.358629837999999</v>
      </c>
      <c r="H193" s="44" t="str">
        <f t="shared" si="26"/>
        <v>N/A</v>
      </c>
      <c r="I193" s="12">
        <v>74.98</v>
      </c>
      <c r="J193" s="12">
        <v>25.43</v>
      </c>
      <c r="K193" s="45" t="s">
        <v>739</v>
      </c>
      <c r="L193" s="9" t="str">
        <f t="shared" si="27"/>
        <v>Yes</v>
      </c>
    </row>
    <row r="194" spans="1:12" x14ac:dyDescent="0.2">
      <c r="A194" s="46" t="s">
        <v>1555</v>
      </c>
      <c r="B194" s="35" t="s">
        <v>213</v>
      </c>
      <c r="C194" s="36">
        <v>4.6194267515999998</v>
      </c>
      <c r="D194" s="44" t="str">
        <f t="shared" si="24"/>
        <v>N/A</v>
      </c>
      <c r="E194" s="36">
        <v>4.3750909753</v>
      </c>
      <c r="F194" s="44" t="str">
        <f t="shared" si="25"/>
        <v>N/A</v>
      </c>
      <c r="G194" s="36">
        <v>4.3678182326000003</v>
      </c>
      <c r="H194" s="44" t="str">
        <f t="shared" si="26"/>
        <v>N/A</v>
      </c>
      <c r="I194" s="12">
        <v>-5.29</v>
      </c>
      <c r="J194" s="12">
        <v>-0.16600000000000001</v>
      </c>
      <c r="K194" s="45" t="s">
        <v>739</v>
      </c>
      <c r="L194" s="9" t="str">
        <f t="shared" si="27"/>
        <v>Yes</v>
      </c>
    </row>
    <row r="195" spans="1:12" x14ac:dyDescent="0.2">
      <c r="A195" s="51" t="s">
        <v>1556</v>
      </c>
      <c r="B195" s="35" t="s">
        <v>213</v>
      </c>
      <c r="C195" s="36">
        <v>0.88305489260000003</v>
      </c>
      <c r="D195" s="44" t="str">
        <f t="shared" si="24"/>
        <v>N/A</v>
      </c>
      <c r="E195" s="36">
        <v>1.5611510791000001</v>
      </c>
      <c r="F195" s="44" t="str">
        <f t="shared" si="25"/>
        <v>N/A</v>
      </c>
      <c r="G195" s="36">
        <v>1.1995192308</v>
      </c>
      <c r="H195" s="44" t="str">
        <f t="shared" si="26"/>
        <v>N/A</v>
      </c>
      <c r="I195" s="12">
        <v>76.790000000000006</v>
      </c>
      <c r="J195" s="12">
        <v>-23.2</v>
      </c>
      <c r="K195" s="45" t="s">
        <v>739</v>
      </c>
      <c r="L195" s="9" t="str">
        <f t="shared" si="27"/>
        <v>Yes</v>
      </c>
    </row>
    <row r="196" spans="1:12" x14ac:dyDescent="0.2">
      <c r="A196" s="51" t="s">
        <v>1557</v>
      </c>
      <c r="B196" s="35" t="s">
        <v>213</v>
      </c>
      <c r="C196" s="36">
        <v>7.3856312730999996</v>
      </c>
      <c r="D196" s="44" t="str">
        <f t="shared" si="24"/>
        <v>N/A</v>
      </c>
      <c r="E196" s="36">
        <v>8.2859416445999994</v>
      </c>
      <c r="F196" s="44" t="str">
        <f t="shared" si="25"/>
        <v>N/A</v>
      </c>
      <c r="G196" s="36">
        <v>7.2010582011000004</v>
      </c>
      <c r="H196" s="44" t="str">
        <f t="shared" si="26"/>
        <v>N/A</v>
      </c>
      <c r="I196" s="12">
        <v>12.19</v>
      </c>
      <c r="J196" s="12">
        <v>-13.1</v>
      </c>
      <c r="K196" s="45" t="s">
        <v>739</v>
      </c>
      <c r="L196" s="9" t="str">
        <f t="shared" si="27"/>
        <v>Yes</v>
      </c>
    </row>
    <row r="197" spans="1:12" x14ac:dyDescent="0.2">
      <c r="A197" s="51" t="s">
        <v>1558</v>
      </c>
      <c r="B197" s="35" t="s">
        <v>213</v>
      </c>
      <c r="C197" s="36">
        <v>4.2608468373999999</v>
      </c>
      <c r="D197" s="44" t="str">
        <f t="shared" si="24"/>
        <v>N/A</v>
      </c>
      <c r="E197" s="36">
        <v>3.7121273988999999</v>
      </c>
      <c r="F197" s="44" t="str">
        <f t="shared" si="25"/>
        <v>N/A</v>
      </c>
      <c r="G197" s="36">
        <v>4.1068522484000001</v>
      </c>
      <c r="H197" s="44" t="str">
        <f t="shared" si="26"/>
        <v>N/A</v>
      </c>
      <c r="I197" s="12">
        <v>-12.9</v>
      </c>
      <c r="J197" s="12">
        <v>10.63</v>
      </c>
      <c r="K197" s="45" t="s">
        <v>739</v>
      </c>
      <c r="L197" s="9" t="str">
        <f t="shared" si="27"/>
        <v>Yes</v>
      </c>
    </row>
    <row r="198" spans="1:12" x14ac:dyDescent="0.2">
      <c r="A198" s="51" t="s">
        <v>1559</v>
      </c>
      <c r="B198" s="35" t="s">
        <v>213</v>
      </c>
      <c r="C198" s="36">
        <v>3.717909997</v>
      </c>
      <c r="D198" s="44" t="str">
        <f t="shared" si="24"/>
        <v>N/A</v>
      </c>
      <c r="E198" s="36">
        <v>3.5967827003999999</v>
      </c>
      <c r="F198" s="44" t="str">
        <f t="shared" si="25"/>
        <v>N/A</v>
      </c>
      <c r="G198" s="36">
        <v>3.6189210736000001</v>
      </c>
      <c r="H198" s="44" t="str">
        <f t="shared" si="26"/>
        <v>N/A</v>
      </c>
      <c r="I198" s="12">
        <v>-3.26</v>
      </c>
      <c r="J198" s="12">
        <v>0.61550000000000005</v>
      </c>
      <c r="K198" s="45" t="s">
        <v>739</v>
      </c>
      <c r="L198" s="9" t="str">
        <f t="shared" si="27"/>
        <v>Yes</v>
      </c>
    </row>
    <row r="199" spans="1:12" x14ac:dyDescent="0.2">
      <c r="A199" s="46" t="s">
        <v>1560</v>
      </c>
      <c r="B199" s="35" t="s">
        <v>213</v>
      </c>
      <c r="C199" s="36">
        <v>155.53742640999999</v>
      </c>
      <c r="D199" s="44" t="str">
        <f t="shared" si="24"/>
        <v>N/A</v>
      </c>
      <c r="E199" s="36">
        <v>153.89783281999999</v>
      </c>
      <c r="F199" s="44" t="str">
        <f t="shared" si="25"/>
        <v>N/A</v>
      </c>
      <c r="G199" s="36">
        <v>145.24586466</v>
      </c>
      <c r="H199" s="44" t="str">
        <f t="shared" si="26"/>
        <v>N/A</v>
      </c>
      <c r="I199" s="12">
        <v>-1.05</v>
      </c>
      <c r="J199" s="12">
        <v>-5.62</v>
      </c>
      <c r="K199" s="45" t="s">
        <v>739</v>
      </c>
      <c r="L199" s="9" t="str">
        <f t="shared" si="27"/>
        <v>Yes</v>
      </c>
    </row>
    <row r="200" spans="1:12" x14ac:dyDescent="0.2">
      <c r="A200" s="51" t="s">
        <v>1561</v>
      </c>
      <c r="B200" s="35" t="s">
        <v>213</v>
      </c>
      <c r="C200" s="36">
        <v>181.46325879</v>
      </c>
      <c r="D200" s="44" t="str">
        <f t="shared" si="24"/>
        <v>N/A</v>
      </c>
      <c r="E200" s="36">
        <v>180.56834531999999</v>
      </c>
      <c r="F200" s="44" t="str">
        <f t="shared" si="25"/>
        <v>N/A</v>
      </c>
      <c r="G200" s="36">
        <v>174.23945577999999</v>
      </c>
      <c r="H200" s="44" t="str">
        <f t="shared" si="26"/>
        <v>N/A</v>
      </c>
      <c r="I200" s="12">
        <v>-0.49299999999999999</v>
      </c>
      <c r="J200" s="12">
        <v>-3.5</v>
      </c>
      <c r="K200" s="45" t="s">
        <v>739</v>
      </c>
      <c r="L200" s="9" t="str">
        <f t="shared" si="27"/>
        <v>Yes</v>
      </c>
    </row>
    <row r="201" spans="1:12" x14ac:dyDescent="0.2">
      <c r="A201" s="51" t="s">
        <v>1562</v>
      </c>
      <c r="B201" s="35" t="s">
        <v>213</v>
      </c>
      <c r="C201" s="36">
        <v>138.56530612</v>
      </c>
      <c r="D201" s="44" t="str">
        <f t="shared" si="24"/>
        <v>N/A</v>
      </c>
      <c r="E201" s="36">
        <v>136.3246493</v>
      </c>
      <c r="F201" s="44" t="str">
        <f t="shared" si="25"/>
        <v>N/A</v>
      </c>
      <c r="G201" s="36">
        <v>119.73453094</v>
      </c>
      <c r="H201" s="44" t="str">
        <f t="shared" si="26"/>
        <v>N/A</v>
      </c>
      <c r="I201" s="12">
        <v>-1.62</v>
      </c>
      <c r="J201" s="12">
        <v>-12.2</v>
      </c>
      <c r="K201" s="45" t="s">
        <v>739</v>
      </c>
      <c r="L201" s="9" t="str">
        <f t="shared" si="27"/>
        <v>Yes</v>
      </c>
    </row>
    <row r="202" spans="1:12" x14ac:dyDescent="0.2">
      <c r="A202" s="51" t="s">
        <v>1563</v>
      </c>
      <c r="B202" s="35" t="s">
        <v>213</v>
      </c>
      <c r="C202" s="36">
        <v>72.696969697</v>
      </c>
      <c r="D202" s="44" t="str">
        <f t="shared" si="24"/>
        <v>N/A</v>
      </c>
      <c r="E202" s="36">
        <v>76.263157895000006</v>
      </c>
      <c r="F202" s="44" t="str">
        <f t="shared" si="25"/>
        <v>N/A</v>
      </c>
      <c r="G202" s="36">
        <v>71.305084746000006</v>
      </c>
      <c r="H202" s="44" t="str">
        <f t="shared" si="26"/>
        <v>N/A</v>
      </c>
      <c r="I202" s="12">
        <v>4.9059999999999997</v>
      </c>
      <c r="J202" s="12">
        <v>-6.5</v>
      </c>
      <c r="K202" s="45" t="s">
        <v>739</v>
      </c>
      <c r="L202" s="9" t="str">
        <f t="shared" si="27"/>
        <v>Yes</v>
      </c>
    </row>
    <row r="203" spans="1:12" x14ac:dyDescent="0.2">
      <c r="A203" s="51" t="s">
        <v>1564</v>
      </c>
      <c r="B203" s="35" t="s">
        <v>213</v>
      </c>
      <c r="C203" s="36">
        <v>26.05</v>
      </c>
      <c r="D203" s="44" t="str">
        <f t="shared" si="24"/>
        <v>N/A</v>
      </c>
      <c r="E203" s="36">
        <v>23.609756097999998</v>
      </c>
      <c r="F203" s="44" t="str">
        <f t="shared" si="25"/>
        <v>N/A</v>
      </c>
      <c r="G203" s="36">
        <v>26.2</v>
      </c>
      <c r="H203" s="44" t="str">
        <f t="shared" si="26"/>
        <v>N/A</v>
      </c>
      <c r="I203" s="12">
        <v>-9.3699999999999992</v>
      </c>
      <c r="J203" s="12">
        <v>10.97</v>
      </c>
      <c r="K203" s="45" t="s">
        <v>739</v>
      </c>
      <c r="L203" s="9" t="str">
        <f t="shared" si="27"/>
        <v>Yes</v>
      </c>
    </row>
    <row r="204" spans="1:12" x14ac:dyDescent="0.2">
      <c r="A204" s="46" t="s">
        <v>127</v>
      </c>
      <c r="B204" s="35" t="s">
        <v>213</v>
      </c>
      <c r="C204" s="36">
        <v>18</v>
      </c>
      <c r="D204" s="44" t="str">
        <f t="shared" ref="D204:D214" si="28">IF($B204="N/A","N/A",IF(C204&gt;10,"No",IF(C204&lt;-10,"No","Yes")))</f>
        <v>N/A</v>
      </c>
      <c r="E204" s="36">
        <v>11</v>
      </c>
      <c r="F204" s="44" t="str">
        <f t="shared" ref="F204:F214" si="29">IF($B204="N/A","N/A",IF(E204&gt;10,"No",IF(E204&lt;-10,"No","Yes")))</f>
        <v>N/A</v>
      </c>
      <c r="G204" s="36">
        <v>25</v>
      </c>
      <c r="H204" s="44" t="str">
        <f t="shared" ref="H204:H214" si="30">IF($B204="N/A","N/A",IF(G204&gt;10,"No",IF(G204&lt;-10,"No","Yes")))</f>
        <v>N/A</v>
      </c>
      <c r="I204" s="12">
        <v>-44.4</v>
      </c>
      <c r="J204" s="12">
        <v>150</v>
      </c>
      <c r="K204" s="14" t="s">
        <v>213</v>
      </c>
      <c r="L204" s="9" t="str">
        <f t="shared" ref="L204:L214" si="31">IF(J204="Div by 0", "N/A", IF(K204="N/A","N/A", IF(J204&gt;VALUE(MID(K204,1,2)), "No", IF(J204&lt;-1*VALUE(MID(K204,1,2)), "No", "Yes"))))</f>
        <v>N/A</v>
      </c>
    </row>
    <row r="205" spans="1:12" x14ac:dyDescent="0.2">
      <c r="A205" s="46" t="s">
        <v>128</v>
      </c>
      <c r="B205" s="35" t="s">
        <v>213</v>
      </c>
      <c r="C205" s="36">
        <v>70</v>
      </c>
      <c r="D205" s="44" t="str">
        <f t="shared" si="28"/>
        <v>N/A</v>
      </c>
      <c r="E205" s="36">
        <v>63</v>
      </c>
      <c r="F205" s="44" t="str">
        <f t="shared" si="29"/>
        <v>N/A</v>
      </c>
      <c r="G205" s="36">
        <v>105</v>
      </c>
      <c r="H205" s="44" t="str">
        <f t="shared" si="30"/>
        <v>N/A</v>
      </c>
      <c r="I205" s="12">
        <v>-10</v>
      </c>
      <c r="J205" s="12">
        <v>66.67</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0</v>
      </c>
      <c r="H206" s="44" t="str">
        <f t="shared" si="30"/>
        <v>N/A</v>
      </c>
      <c r="I206" s="12">
        <v>0</v>
      </c>
      <c r="J206" s="12">
        <v>-100</v>
      </c>
      <c r="K206" s="14" t="s">
        <v>213</v>
      </c>
      <c r="L206" s="9" t="str">
        <f t="shared" si="31"/>
        <v>N/A</v>
      </c>
    </row>
    <row r="207" spans="1:12" ht="25.5" x14ac:dyDescent="0.2">
      <c r="A207" s="46" t="s">
        <v>1565</v>
      </c>
      <c r="B207" s="35" t="s">
        <v>213</v>
      </c>
      <c r="C207" s="36">
        <v>11</v>
      </c>
      <c r="D207" s="44" t="str">
        <f t="shared" si="28"/>
        <v>N/A</v>
      </c>
      <c r="E207" s="36">
        <v>11</v>
      </c>
      <c r="F207" s="44" t="str">
        <f t="shared" si="29"/>
        <v>N/A</v>
      </c>
      <c r="G207" s="36">
        <v>11</v>
      </c>
      <c r="H207" s="44" t="str">
        <f t="shared" si="30"/>
        <v>N/A</v>
      </c>
      <c r="I207" s="12">
        <v>-33.299999999999997</v>
      </c>
      <c r="J207" s="12">
        <v>50</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50</v>
      </c>
      <c r="J208" s="12">
        <v>0</v>
      </c>
      <c r="K208" s="14" t="s">
        <v>213</v>
      </c>
      <c r="L208" s="9" t="str">
        <f t="shared" si="31"/>
        <v>N/A</v>
      </c>
    </row>
    <row r="209" spans="1:12" x14ac:dyDescent="0.2">
      <c r="A209" s="46" t="s">
        <v>1614</v>
      </c>
      <c r="B209" s="35" t="s">
        <v>213</v>
      </c>
      <c r="C209" s="36">
        <v>423</v>
      </c>
      <c r="D209" s="44" t="str">
        <f t="shared" si="28"/>
        <v>N/A</v>
      </c>
      <c r="E209" s="36">
        <v>480</v>
      </c>
      <c r="F209" s="44" t="str">
        <f t="shared" si="29"/>
        <v>N/A</v>
      </c>
      <c r="G209" s="36">
        <v>627</v>
      </c>
      <c r="H209" s="44" t="str">
        <f t="shared" si="30"/>
        <v>N/A</v>
      </c>
      <c r="I209" s="12">
        <v>13.48</v>
      </c>
      <c r="J209" s="12">
        <v>30.63</v>
      </c>
      <c r="K209" s="14" t="s">
        <v>213</v>
      </c>
      <c r="L209" s="9" t="str">
        <f t="shared" si="31"/>
        <v>N/A</v>
      </c>
    </row>
    <row r="210" spans="1:12" x14ac:dyDescent="0.2">
      <c r="A210" s="46" t="s">
        <v>125</v>
      </c>
      <c r="B210" s="35" t="s">
        <v>213</v>
      </c>
      <c r="C210" s="47">
        <v>14934533</v>
      </c>
      <c r="D210" s="44" t="str">
        <f t="shared" si="28"/>
        <v>N/A</v>
      </c>
      <c r="E210" s="47">
        <v>5519357</v>
      </c>
      <c r="F210" s="44" t="str">
        <f t="shared" si="29"/>
        <v>N/A</v>
      </c>
      <c r="G210" s="47">
        <v>5359491</v>
      </c>
      <c r="H210" s="44" t="str">
        <f t="shared" si="30"/>
        <v>N/A</v>
      </c>
      <c r="I210" s="12">
        <v>-63</v>
      </c>
      <c r="J210" s="12">
        <v>-2.9</v>
      </c>
      <c r="K210" s="14" t="s">
        <v>213</v>
      </c>
      <c r="L210" s="9" t="str">
        <f t="shared" si="31"/>
        <v>N/A</v>
      </c>
    </row>
    <row r="211" spans="1:12" x14ac:dyDescent="0.2">
      <c r="A211" s="46" t="s">
        <v>1615</v>
      </c>
      <c r="B211" s="35" t="s">
        <v>213</v>
      </c>
      <c r="C211" s="47">
        <v>623493</v>
      </c>
      <c r="D211" s="44" t="str">
        <f t="shared" si="28"/>
        <v>N/A</v>
      </c>
      <c r="E211" s="47">
        <v>727685</v>
      </c>
      <c r="F211" s="44" t="str">
        <f t="shared" si="29"/>
        <v>N/A</v>
      </c>
      <c r="G211" s="47">
        <v>440963</v>
      </c>
      <c r="H211" s="44" t="str">
        <f t="shared" si="30"/>
        <v>N/A</v>
      </c>
      <c r="I211" s="12">
        <v>16.71</v>
      </c>
      <c r="J211" s="12">
        <v>-39.4</v>
      </c>
      <c r="K211" s="14" t="s">
        <v>213</v>
      </c>
      <c r="L211" s="9" t="str">
        <f t="shared" si="31"/>
        <v>N/A</v>
      </c>
    </row>
    <row r="212" spans="1:12" x14ac:dyDescent="0.2">
      <c r="A212" s="46" t="s">
        <v>1566</v>
      </c>
      <c r="B212" s="35" t="s">
        <v>213</v>
      </c>
      <c r="C212" s="47">
        <v>231660</v>
      </c>
      <c r="D212" s="44" t="str">
        <f t="shared" si="28"/>
        <v>N/A</v>
      </c>
      <c r="E212" s="47">
        <v>223720</v>
      </c>
      <c r="F212" s="44" t="str">
        <f t="shared" si="29"/>
        <v>N/A</v>
      </c>
      <c r="G212" s="47">
        <v>237900</v>
      </c>
      <c r="H212" s="44" t="str">
        <f t="shared" si="30"/>
        <v>N/A</v>
      </c>
      <c r="I212" s="12">
        <v>-3.43</v>
      </c>
      <c r="J212" s="12">
        <v>6.3380000000000001</v>
      </c>
      <c r="K212" s="14" t="s">
        <v>213</v>
      </c>
      <c r="L212" s="9" t="str">
        <f t="shared" si="31"/>
        <v>N/A</v>
      </c>
    </row>
    <row r="213" spans="1:12" x14ac:dyDescent="0.2">
      <c r="A213" s="46" t="s">
        <v>1616</v>
      </c>
      <c r="B213" s="35" t="s">
        <v>213</v>
      </c>
      <c r="C213" s="47">
        <v>610068</v>
      </c>
      <c r="D213" s="44" t="str">
        <f t="shared" si="28"/>
        <v>N/A</v>
      </c>
      <c r="E213" s="47">
        <v>499530</v>
      </c>
      <c r="F213" s="44" t="str">
        <f t="shared" si="29"/>
        <v>N/A</v>
      </c>
      <c r="G213" s="47">
        <v>393804</v>
      </c>
      <c r="H213" s="44" t="str">
        <f t="shared" si="30"/>
        <v>N/A</v>
      </c>
      <c r="I213" s="12">
        <v>-18.100000000000001</v>
      </c>
      <c r="J213" s="12">
        <v>-21.2</v>
      </c>
      <c r="K213" s="14" t="s">
        <v>213</v>
      </c>
      <c r="L213" s="9" t="str">
        <f t="shared" si="31"/>
        <v>N/A</v>
      </c>
    </row>
    <row r="214" spans="1:12" x14ac:dyDescent="0.2">
      <c r="A214" s="51" t="s">
        <v>1617</v>
      </c>
      <c r="B214" s="35" t="s">
        <v>213</v>
      </c>
      <c r="C214" s="47">
        <v>14740241</v>
      </c>
      <c r="D214" s="44" t="str">
        <f t="shared" si="28"/>
        <v>N/A</v>
      </c>
      <c r="E214" s="47">
        <v>5519357</v>
      </c>
      <c r="F214" s="44" t="str">
        <f t="shared" si="29"/>
        <v>N/A</v>
      </c>
      <c r="G214" s="47">
        <v>5359475</v>
      </c>
      <c r="H214" s="44" t="str">
        <f t="shared" si="30"/>
        <v>N/A</v>
      </c>
      <c r="I214" s="12">
        <v>-62.6</v>
      </c>
      <c r="J214" s="12">
        <v>-2.9</v>
      </c>
      <c r="K214" s="14" t="s">
        <v>213</v>
      </c>
      <c r="L214" s="9" t="str">
        <f t="shared" si="31"/>
        <v>N/A</v>
      </c>
    </row>
    <row r="215" spans="1:12" ht="25.5" x14ac:dyDescent="0.2">
      <c r="A215" s="46" t="s">
        <v>1380</v>
      </c>
      <c r="B215" s="35" t="s">
        <v>213</v>
      </c>
      <c r="C215" s="47">
        <v>320509</v>
      </c>
      <c r="D215" s="44" t="str">
        <f t="shared" ref="D215:D229" si="32">IF($B215="N/A","N/A",IF(C215&gt;10,"No",IF(C215&lt;-10,"No","Yes")))</f>
        <v>N/A</v>
      </c>
      <c r="E215" s="47">
        <v>447314</v>
      </c>
      <c r="F215" s="44" t="str">
        <f t="shared" ref="F215:F229" si="33">IF($B215="N/A","N/A",IF(E215&gt;10,"No",IF(E215&lt;-10,"No","Yes")))</f>
        <v>N/A</v>
      </c>
      <c r="G215" s="47">
        <v>268524</v>
      </c>
      <c r="H215" s="44" t="str">
        <f t="shared" ref="H215:H229" si="34">IF($B215="N/A","N/A",IF(G215&gt;10,"No",IF(G215&lt;-10,"No","Yes")))</f>
        <v>N/A</v>
      </c>
      <c r="I215" s="12">
        <v>39.56</v>
      </c>
      <c r="J215" s="12">
        <v>-40</v>
      </c>
      <c r="K215" s="45" t="s">
        <v>739</v>
      </c>
      <c r="L215" s="9" t="str">
        <f t="shared" ref="L215:L229" si="35">IF(J215="Div by 0", "N/A", IF(K215="N/A","N/A", IF(J215&gt;VALUE(MID(K215,1,2)), "No", IF(J215&lt;-1*VALUE(MID(K215,1,2)), "No", "Yes"))))</f>
        <v>No</v>
      </c>
    </row>
    <row r="216" spans="1:12" x14ac:dyDescent="0.2">
      <c r="A216" s="46" t="s">
        <v>649</v>
      </c>
      <c r="B216" s="35" t="s">
        <v>213</v>
      </c>
      <c r="C216" s="36">
        <v>149</v>
      </c>
      <c r="D216" s="44" t="str">
        <f t="shared" si="32"/>
        <v>N/A</v>
      </c>
      <c r="E216" s="36">
        <v>173</v>
      </c>
      <c r="F216" s="44" t="str">
        <f t="shared" si="33"/>
        <v>N/A</v>
      </c>
      <c r="G216" s="36">
        <v>116</v>
      </c>
      <c r="H216" s="44" t="str">
        <f t="shared" si="34"/>
        <v>N/A</v>
      </c>
      <c r="I216" s="12">
        <v>16.11</v>
      </c>
      <c r="J216" s="12">
        <v>-32.9</v>
      </c>
      <c r="K216" s="45" t="s">
        <v>739</v>
      </c>
      <c r="L216" s="9" t="str">
        <f t="shared" si="35"/>
        <v>No</v>
      </c>
    </row>
    <row r="217" spans="1:12" ht="25.5" x14ac:dyDescent="0.2">
      <c r="A217" s="46" t="s">
        <v>1381</v>
      </c>
      <c r="B217" s="35" t="s">
        <v>213</v>
      </c>
      <c r="C217" s="47">
        <v>2151.0671140999998</v>
      </c>
      <c r="D217" s="44" t="str">
        <f t="shared" si="32"/>
        <v>N/A</v>
      </c>
      <c r="E217" s="47">
        <v>2585.6300578</v>
      </c>
      <c r="F217" s="44" t="str">
        <f t="shared" si="33"/>
        <v>N/A</v>
      </c>
      <c r="G217" s="47">
        <v>2314.8620689999998</v>
      </c>
      <c r="H217" s="44" t="str">
        <f t="shared" si="34"/>
        <v>N/A</v>
      </c>
      <c r="I217" s="12">
        <v>20.2</v>
      </c>
      <c r="J217" s="12">
        <v>-10.5</v>
      </c>
      <c r="K217" s="45" t="s">
        <v>739</v>
      </c>
      <c r="L217" s="9" t="str">
        <f t="shared" si="35"/>
        <v>Yes</v>
      </c>
    </row>
    <row r="218" spans="1:12" ht="25.5" x14ac:dyDescent="0.2">
      <c r="A218" s="46" t="s">
        <v>1382</v>
      </c>
      <c r="B218" s="35" t="s">
        <v>213</v>
      </c>
      <c r="C218" s="47">
        <v>421</v>
      </c>
      <c r="D218" s="44" t="str">
        <f t="shared" si="32"/>
        <v>N/A</v>
      </c>
      <c r="E218" s="47">
        <v>616</v>
      </c>
      <c r="F218" s="44" t="str">
        <f t="shared" si="33"/>
        <v>N/A</v>
      </c>
      <c r="G218" s="47">
        <v>592</v>
      </c>
      <c r="H218" s="44" t="str">
        <f t="shared" si="34"/>
        <v>N/A</v>
      </c>
      <c r="I218" s="12">
        <v>46.32</v>
      </c>
      <c r="J218" s="12">
        <v>-3.9</v>
      </c>
      <c r="K218" s="45" t="s">
        <v>739</v>
      </c>
      <c r="L218" s="9" t="str">
        <f t="shared" si="35"/>
        <v>Yes</v>
      </c>
    </row>
    <row r="219" spans="1:12" x14ac:dyDescent="0.2">
      <c r="A219" s="46" t="s">
        <v>516</v>
      </c>
      <c r="B219" s="35" t="s">
        <v>213</v>
      </c>
      <c r="C219" s="36">
        <v>11</v>
      </c>
      <c r="D219" s="44" t="str">
        <f t="shared" si="32"/>
        <v>N/A</v>
      </c>
      <c r="E219" s="36">
        <v>11</v>
      </c>
      <c r="F219" s="44" t="str">
        <f t="shared" si="33"/>
        <v>N/A</v>
      </c>
      <c r="G219" s="36">
        <v>11</v>
      </c>
      <c r="H219" s="44" t="str">
        <f t="shared" si="34"/>
        <v>N/A</v>
      </c>
      <c r="I219" s="12">
        <v>0</v>
      </c>
      <c r="J219" s="12">
        <v>125</v>
      </c>
      <c r="K219" s="45" t="s">
        <v>739</v>
      </c>
      <c r="L219" s="9" t="str">
        <f t="shared" si="35"/>
        <v>No</v>
      </c>
    </row>
    <row r="220" spans="1:12" ht="25.5" x14ac:dyDescent="0.2">
      <c r="A220" s="46" t="s">
        <v>1383</v>
      </c>
      <c r="B220" s="35" t="s">
        <v>213</v>
      </c>
      <c r="C220" s="47">
        <v>105.25</v>
      </c>
      <c r="D220" s="44" t="str">
        <f t="shared" si="32"/>
        <v>N/A</v>
      </c>
      <c r="E220" s="47">
        <v>154</v>
      </c>
      <c r="F220" s="44" t="str">
        <f t="shared" si="33"/>
        <v>N/A</v>
      </c>
      <c r="G220" s="47">
        <v>65.777777778000001</v>
      </c>
      <c r="H220" s="44" t="str">
        <f t="shared" si="34"/>
        <v>N/A</v>
      </c>
      <c r="I220" s="12">
        <v>46.32</v>
      </c>
      <c r="J220" s="12">
        <v>-57.3</v>
      </c>
      <c r="K220" s="45" t="s">
        <v>739</v>
      </c>
      <c r="L220" s="9" t="str">
        <f t="shared" si="35"/>
        <v>No</v>
      </c>
    </row>
    <row r="221" spans="1:12" ht="25.5" x14ac:dyDescent="0.2">
      <c r="A221" s="46" t="s">
        <v>1384</v>
      </c>
      <c r="B221" s="35" t="s">
        <v>213</v>
      </c>
      <c r="C221" s="47">
        <v>0</v>
      </c>
      <c r="D221" s="44" t="str">
        <f t="shared" si="32"/>
        <v>N/A</v>
      </c>
      <c r="E221" s="47">
        <v>0</v>
      </c>
      <c r="F221" s="44" t="str">
        <f t="shared" si="33"/>
        <v>N/A</v>
      </c>
      <c r="G221" s="47">
        <v>0</v>
      </c>
      <c r="H221" s="44" t="str">
        <f t="shared" si="34"/>
        <v>N/A</v>
      </c>
      <c r="I221" s="12" t="s">
        <v>1748</v>
      </c>
      <c r="J221" s="12" t="s">
        <v>1748</v>
      </c>
      <c r="K221" s="45" t="s">
        <v>739</v>
      </c>
      <c r="L221" s="9" t="str">
        <f t="shared" si="35"/>
        <v>N/A</v>
      </c>
    </row>
    <row r="222" spans="1:12" x14ac:dyDescent="0.2">
      <c r="A222" s="46" t="s">
        <v>517</v>
      </c>
      <c r="B222" s="35" t="s">
        <v>213</v>
      </c>
      <c r="C222" s="36">
        <v>0</v>
      </c>
      <c r="D222" s="44" t="str">
        <f t="shared" si="32"/>
        <v>N/A</v>
      </c>
      <c r="E222" s="36">
        <v>0</v>
      </c>
      <c r="F222" s="44" t="str">
        <f t="shared" si="33"/>
        <v>N/A</v>
      </c>
      <c r="G222" s="36">
        <v>0</v>
      </c>
      <c r="H222" s="44" t="str">
        <f t="shared" si="34"/>
        <v>N/A</v>
      </c>
      <c r="I222" s="12" t="s">
        <v>1748</v>
      </c>
      <c r="J222" s="12" t="s">
        <v>1748</v>
      </c>
      <c r="K222" s="45" t="s">
        <v>739</v>
      </c>
      <c r="L222" s="9" t="str">
        <f t="shared" si="35"/>
        <v>N/A</v>
      </c>
    </row>
    <row r="223" spans="1:12" ht="25.5" x14ac:dyDescent="0.2">
      <c r="A223" s="46" t="s">
        <v>1385</v>
      </c>
      <c r="B223" s="35" t="s">
        <v>213</v>
      </c>
      <c r="C223" s="47" t="s">
        <v>1748</v>
      </c>
      <c r="D223" s="44" t="str">
        <f t="shared" si="32"/>
        <v>N/A</v>
      </c>
      <c r="E223" s="47" t="s">
        <v>1748</v>
      </c>
      <c r="F223" s="44" t="str">
        <f t="shared" si="33"/>
        <v>N/A</v>
      </c>
      <c r="G223" s="47" t="s">
        <v>1748</v>
      </c>
      <c r="H223" s="44" t="str">
        <f t="shared" si="34"/>
        <v>N/A</v>
      </c>
      <c r="I223" s="12" t="s">
        <v>1748</v>
      </c>
      <c r="J223" s="12" t="s">
        <v>1748</v>
      </c>
      <c r="K223" s="45" t="s">
        <v>739</v>
      </c>
      <c r="L223" s="9" t="str">
        <f t="shared" si="35"/>
        <v>N/A</v>
      </c>
    </row>
    <row r="224" spans="1:12" ht="25.5" x14ac:dyDescent="0.2">
      <c r="A224" s="46" t="s">
        <v>1386</v>
      </c>
      <c r="B224" s="35" t="s">
        <v>213</v>
      </c>
      <c r="C224" s="47">
        <v>367348837</v>
      </c>
      <c r="D224" s="44" t="str">
        <f t="shared" si="32"/>
        <v>N/A</v>
      </c>
      <c r="E224" s="47">
        <v>444733042</v>
      </c>
      <c r="F224" s="44" t="str">
        <f t="shared" si="33"/>
        <v>N/A</v>
      </c>
      <c r="G224" s="47">
        <v>528875855</v>
      </c>
      <c r="H224" s="44" t="str">
        <f t="shared" si="34"/>
        <v>N/A</v>
      </c>
      <c r="I224" s="12">
        <v>21.07</v>
      </c>
      <c r="J224" s="12">
        <v>18.920000000000002</v>
      </c>
      <c r="K224" s="45" t="s">
        <v>739</v>
      </c>
      <c r="L224" s="9" t="str">
        <f t="shared" si="35"/>
        <v>Yes</v>
      </c>
    </row>
    <row r="225" spans="1:12" x14ac:dyDescent="0.2">
      <c r="A225" s="46" t="s">
        <v>518</v>
      </c>
      <c r="B225" s="35" t="s">
        <v>213</v>
      </c>
      <c r="C225" s="36">
        <v>60403</v>
      </c>
      <c r="D225" s="44" t="str">
        <f t="shared" si="32"/>
        <v>N/A</v>
      </c>
      <c r="E225" s="36">
        <v>69210</v>
      </c>
      <c r="F225" s="44" t="str">
        <f t="shared" si="33"/>
        <v>N/A</v>
      </c>
      <c r="G225" s="36">
        <v>70161</v>
      </c>
      <c r="H225" s="44" t="str">
        <f t="shared" si="34"/>
        <v>N/A</v>
      </c>
      <c r="I225" s="12">
        <v>14.58</v>
      </c>
      <c r="J225" s="12">
        <v>1.3740000000000001</v>
      </c>
      <c r="K225" s="45" t="s">
        <v>739</v>
      </c>
      <c r="L225" s="9" t="str">
        <f t="shared" si="35"/>
        <v>Yes</v>
      </c>
    </row>
    <row r="226" spans="1:12" ht="25.5" x14ac:dyDescent="0.2">
      <c r="A226" s="46" t="s">
        <v>1387</v>
      </c>
      <c r="B226" s="35" t="s">
        <v>213</v>
      </c>
      <c r="C226" s="47">
        <v>6081.6323196000003</v>
      </c>
      <c r="D226" s="44" t="str">
        <f t="shared" si="32"/>
        <v>N/A</v>
      </c>
      <c r="E226" s="47">
        <v>6425.8494725999999</v>
      </c>
      <c r="F226" s="44" t="str">
        <f t="shared" si="33"/>
        <v>N/A</v>
      </c>
      <c r="G226" s="47">
        <v>7538.0318838000003</v>
      </c>
      <c r="H226" s="44" t="str">
        <f t="shared" si="34"/>
        <v>N/A</v>
      </c>
      <c r="I226" s="12">
        <v>5.66</v>
      </c>
      <c r="J226" s="12">
        <v>17.309999999999999</v>
      </c>
      <c r="K226" s="45" t="s">
        <v>739</v>
      </c>
      <c r="L226" s="9" t="str">
        <f t="shared" si="35"/>
        <v>Yes</v>
      </c>
    </row>
    <row r="227" spans="1:12" ht="25.5" x14ac:dyDescent="0.2">
      <c r="A227" s="46" t="s">
        <v>1388</v>
      </c>
      <c r="B227" s="35" t="s">
        <v>213</v>
      </c>
      <c r="C227" s="47">
        <v>0</v>
      </c>
      <c r="D227" s="44" t="str">
        <f t="shared" si="32"/>
        <v>N/A</v>
      </c>
      <c r="E227" s="47">
        <v>0</v>
      </c>
      <c r="F227" s="44" t="str">
        <f t="shared" si="33"/>
        <v>N/A</v>
      </c>
      <c r="G227" s="47">
        <v>0</v>
      </c>
      <c r="H227" s="44" t="str">
        <f t="shared" si="34"/>
        <v>N/A</v>
      </c>
      <c r="I227" s="12" t="s">
        <v>1748</v>
      </c>
      <c r="J227" s="12" t="s">
        <v>1748</v>
      </c>
      <c r="K227" s="45" t="s">
        <v>739</v>
      </c>
      <c r="L227" s="9" t="str">
        <f t="shared" si="35"/>
        <v>N/A</v>
      </c>
    </row>
    <row r="228" spans="1:12" ht="25.5" x14ac:dyDescent="0.2">
      <c r="A228" s="46" t="s">
        <v>519</v>
      </c>
      <c r="B228" s="35" t="s">
        <v>213</v>
      </c>
      <c r="C228" s="36">
        <v>0</v>
      </c>
      <c r="D228" s="44" t="str">
        <f t="shared" si="32"/>
        <v>N/A</v>
      </c>
      <c r="E228" s="36">
        <v>0</v>
      </c>
      <c r="F228" s="44" t="str">
        <f t="shared" si="33"/>
        <v>N/A</v>
      </c>
      <c r="G228" s="36">
        <v>0</v>
      </c>
      <c r="H228" s="44" t="str">
        <f t="shared" si="34"/>
        <v>N/A</v>
      </c>
      <c r="I228" s="12" t="s">
        <v>1748</v>
      </c>
      <c r="J228" s="12" t="s">
        <v>1748</v>
      </c>
      <c r="K228" s="45" t="s">
        <v>739</v>
      </c>
      <c r="L228" s="9" t="str">
        <f t="shared" si="35"/>
        <v>N/A</v>
      </c>
    </row>
    <row r="229" spans="1:12" ht="25.5" x14ac:dyDescent="0.2">
      <c r="A229" s="46" t="s">
        <v>1389</v>
      </c>
      <c r="B229" s="35" t="s">
        <v>213</v>
      </c>
      <c r="C229" s="47" t="s">
        <v>1748</v>
      </c>
      <c r="D229" s="44" t="str">
        <f t="shared" si="32"/>
        <v>N/A</v>
      </c>
      <c r="E229" s="47" t="s">
        <v>1748</v>
      </c>
      <c r="F229" s="44" t="str">
        <f t="shared" si="33"/>
        <v>N/A</v>
      </c>
      <c r="G229" s="47" t="s">
        <v>1748</v>
      </c>
      <c r="H229" s="44" t="str">
        <f t="shared" si="34"/>
        <v>N/A</v>
      </c>
      <c r="I229" s="12" t="s">
        <v>1748</v>
      </c>
      <c r="J229" s="12" t="s">
        <v>1748</v>
      </c>
      <c r="K229" s="45" t="s">
        <v>739</v>
      </c>
      <c r="L229" s="9" t="str">
        <f t="shared" si="35"/>
        <v>N/A</v>
      </c>
    </row>
    <row r="230" spans="1:12" x14ac:dyDescent="0.2">
      <c r="A230" s="4" t="s">
        <v>1390</v>
      </c>
      <c r="B230" s="35" t="s">
        <v>213</v>
      </c>
      <c r="C230" s="52">
        <v>330593</v>
      </c>
      <c r="D230" s="44" t="str">
        <f t="shared" ref="D230:D253" si="36">IF($B230="N/A","N/A",IF(C230&gt;10,"No",IF(C230&lt;-10,"No","Yes")))</f>
        <v>N/A</v>
      </c>
      <c r="E230" s="52">
        <v>303368</v>
      </c>
      <c r="F230" s="44" t="str">
        <f t="shared" ref="F230:F253" si="37">IF($B230="N/A","N/A",IF(E230&gt;10,"No",IF(E230&lt;-10,"No","Yes")))</f>
        <v>N/A</v>
      </c>
      <c r="G230" s="52">
        <v>404376</v>
      </c>
      <c r="H230" s="44" t="str">
        <f t="shared" ref="H230:H253" si="38">IF($B230="N/A","N/A",IF(G230&gt;10,"No",IF(G230&lt;-10,"No","Yes")))</f>
        <v>N/A</v>
      </c>
      <c r="I230" s="12">
        <v>-8.24</v>
      </c>
      <c r="J230" s="12">
        <v>33.299999999999997</v>
      </c>
      <c r="K230" s="45" t="s">
        <v>739</v>
      </c>
      <c r="L230" s="9" t="str">
        <f t="shared" ref="L230:L253" si="39">IF(J230="Div by 0", "N/A", IF(K230="N/A","N/A", IF(J230&gt;VALUE(MID(K230,1,2)), "No", IF(J230&lt;-1*VALUE(MID(K230,1,2)), "No", "Yes"))))</f>
        <v>No</v>
      </c>
    </row>
    <row r="231" spans="1:12" x14ac:dyDescent="0.2">
      <c r="A231" s="4" t="s">
        <v>1567</v>
      </c>
      <c r="B231" s="35" t="s">
        <v>213</v>
      </c>
      <c r="C231" s="50">
        <v>187</v>
      </c>
      <c r="D231" s="50" t="str">
        <f t="shared" si="36"/>
        <v>N/A</v>
      </c>
      <c r="E231" s="50">
        <v>170</v>
      </c>
      <c r="F231" s="50" t="str">
        <f t="shared" si="37"/>
        <v>N/A</v>
      </c>
      <c r="G231" s="50">
        <v>166</v>
      </c>
      <c r="H231" s="44" t="str">
        <f t="shared" si="38"/>
        <v>N/A</v>
      </c>
      <c r="I231" s="12">
        <v>-9.09</v>
      </c>
      <c r="J231" s="12">
        <v>-2.35</v>
      </c>
      <c r="K231" s="45" t="s">
        <v>739</v>
      </c>
      <c r="L231" s="9" t="str">
        <f t="shared" si="39"/>
        <v>Yes</v>
      </c>
    </row>
    <row r="232" spans="1:12" x14ac:dyDescent="0.2">
      <c r="A232" s="4" t="s">
        <v>1568</v>
      </c>
      <c r="B232" s="35" t="s">
        <v>213</v>
      </c>
      <c r="C232" s="52">
        <v>1767.8770053000001</v>
      </c>
      <c r="D232" s="44" t="str">
        <f t="shared" si="36"/>
        <v>N/A</v>
      </c>
      <c r="E232" s="52">
        <v>1784.5176471</v>
      </c>
      <c r="F232" s="44" t="str">
        <f t="shared" si="37"/>
        <v>N/A</v>
      </c>
      <c r="G232" s="52">
        <v>2436</v>
      </c>
      <c r="H232" s="44" t="str">
        <f t="shared" si="38"/>
        <v>N/A</v>
      </c>
      <c r="I232" s="12">
        <v>0.94130000000000003</v>
      </c>
      <c r="J232" s="12">
        <v>36.51</v>
      </c>
      <c r="K232" s="45" t="s">
        <v>739</v>
      </c>
      <c r="L232" s="9" t="str">
        <f t="shared" si="39"/>
        <v>No</v>
      </c>
    </row>
    <row r="233" spans="1:12" x14ac:dyDescent="0.2">
      <c r="A233" s="53" t="s">
        <v>1569</v>
      </c>
      <c r="B233" s="35" t="s">
        <v>213</v>
      </c>
      <c r="C233" s="52">
        <v>2233.5714286000002</v>
      </c>
      <c r="D233" s="44" t="str">
        <f t="shared" si="36"/>
        <v>N/A</v>
      </c>
      <c r="E233" s="52">
        <v>860.2</v>
      </c>
      <c r="F233" s="44" t="str">
        <f t="shared" si="37"/>
        <v>N/A</v>
      </c>
      <c r="G233" s="52">
        <v>1520.8333333</v>
      </c>
      <c r="H233" s="44" t="str">
        <f t="shared" si="38"/>
        <v>N/A</v>
      </c>
      <c r="I233" s="12">
        <v>-61.5</v>
      </c>
      <c r="J233" s="12">
        <v>76.8</v>
      </c>
      <c r="K233" s="45" t="s">
        <v>739</v>
      </c>
      <c r="L233" s="9" t="str">
        <f t="shared" si="39"/>
        <v>No</v>
      </c>
    </row>
    <row r="234" spans="1:12" x14ac:dyDescent="0.2">
      <c r="A234" s="53" t="s">
        <v>1570</v>
      </c>
      <c r="B234" s="35" t="s">
        <v>213</v>
      </c>
      <c r="C234" s="52">
        <v>2369.1238094999999</v>
      </c>
      <c r="D234" s="44" t="str">
        <f t="shared" si="36"/>
        <v>N/A</v>
      </c>
      <c r="E234" s="52">
        <v>2030.2765956999999</v>
      </c>
      <c r="F234" s="44" t="str">
        <f t="shared" si="37"/>
        <v>N/A</v>
      </c>
      <c r="G234" s="52">
        <v>2678.3578947000001</v>
      </c>
      <c r="H234" s="44" t="str">
        <f t="shared" si="38"/>
        <v>N/A</v>
      </c>
      <c r="I234" s="12">
        <v>-14.3</v>
      </c>
      <c r="J234" s="12">
        <v>31.92</v>
      </c>
      <c r="K234" s="45" t="s">
        <v>739</v>
      </c>
      <c r="L234" s="9" t="str">
        <f t="shared" si="39"/>
        <v>No</v>
      </c>
    </row>
    <row r="235" spans="1:12" x14ac:dyDescent="0.2">
      <c r="A235" s="53" t="s">
        <v>1571</v>
      </c>
      <c r="B235" s="35" t="s">
        <v>213</v>
      </c>
      <c r="C235" s="52">
        <v>498.13043477999997</v>
      </c>
      <c r="D235" s="44" t="str">
        <f t="shared" si="36"/>
        <v>N/A</v>
      </c>
      <c r="E235" s="52">
        <v>677.52380951999999</v>
      </c>
      <c r="F235" s="44" t="str">
        <f t="shared" si="37"/>
        <v>N/A</v>
      </c>
      <c r="G235" s="52">
        <v>888.5625</v>
      </c>
      <c r="H235" s="44" t="str">
        <f t="shared" si="38"/>
        <v>N/A</v>
      </c>
      <c r="I235" s="12">
        <v>36.01</v>
      </c>
      <c r="J235" s="12">
        <v>31.15</v>
      </c>
      <c r="K235" s="45" t="s">
        <v>739</v>
      </c>
      <c r="L235" s="9" t="str">
        <f t="shared" si="39"/>
        <v>No</v>
      </c>
    </row>
    <row r="236" spans="1:12" x14ac:dyDescent="0.2">
      <c r="A236" s="53" t="s">
        <v>1572</v>
      </c>
      <c r="B236" s="35" t="s">
        <v>213</v>
      </c>
      <c r="C236" s="52">
        <v>1052.75</v>
      </c>
      <c r="D236" s="44" t="str">
        <f t="shared" si="36"/>
        <v>N/A</v>
      </c>
      <c r="E236" s="52">
        <v>1879.86</v>
      </c>
      <c r="F236" s="44" t="str">
        <f t="shared" si="37"/>
        <v>N/A</v>
      </c>
      <c r="G236" s="52">
        <v>2583.4693877999998</v>
      </c>
      <c r="H236" s="44" t="str">
        <f t="shared" si="38"/>
        <v>N/A</v>
      </c>
      <c r="I236" s="12">
        <v>78.569999999999993</v>
      </c>
      <c r="J236" s="12">
        <v>37.43</v>
      </c>
      <c r="K236" s="45" t="s">
        <v>739</v>
      </c>
      <c r="L236" s="9" t="str">
        <f t="shared" si="39"/>
        <v>No</v>
      </c>
    </row>
    <row r="237" spans="1:12" x14ac:dyDescent="0.2">
      <c r="A237" s="46" t="s">
        <v>1573</v>
      </c>
      <c r="B237" s="35" t="s">
        <v>213</v>
      </c>
      <c r="C237" s="44">
        <v>8.0515991300000006E-2</v>
      </c>
      <c r="D237" s="44" t="str">
        <f t="shared" si="36"/>
        <v>N/A</v>
      </c>
      <c r="E237" s="44">
        <v>9.6857266600000005E-2</v>
      </c>
      <c r="F237" s="44" t="str">
        <f t="shared" si="37"/>
        <v>N/A</v>
      </c>
      <c r="G237" s="44">
        <v>9.9232443000000004E-2</v>
      </c>
      <c r="H237" s="44" t="str">
        <f t="shared" si="38"/>
        <v>N/A</v>
      </c>
      <c r="I237" s="12">
        <v>20.3</v>
      </c>
      <c r="J237" s="12">
        <v>2.452</v>
      </c>
      <c r="K237" s="45" t="s">
        <v>739</v>
      </c>
      <c r="L237" s="9" t="str">
        <f t="shared" si="39"/>
        <v>Yes</v>
      </c>
    </row>
    <row r="238" spans="1:12" x14ac:dyDescent="0.2">
      <c r="A238" s="51" t="s">
        <v>1574</v>
      </c>
      <c r="B238" s="35" t="s">
        <v>213</v>
      </c>
      <c r="C238" s="44">
        <v>3.04400765E-2</v>
      </c>
      <c r="D238" s="44" t="str">
        <f t="shared" si="36"/>
        <v>N/A</v>
      </c>
      <c r="E238" s="44">
        <v>2.19548608E-2</v>
      </c>
      <c r="F238" s="44" t="str">
        <f t="shared" si="37"/>
        <v>N/A</v>
      </c>
      <c r="G238" s="44">
        <v>2.5737817400000002E-2</v>
      </c>
      <c r="H238" s="44" t="str">
        <f t="shared" si="38"/>
        <v>N/A</v>
      </c>
      <c r="I238" s="12">
        <v>-27.9</v>
      </c>
      <c r="J238" s="12">
        <v>17.23</v>
      </c>
      <c r="K238" s="45" t="s">
        <v>739</v>
      </c>
      <c r="L238" s="9" t="str">
        <f t="shared" si="39"/>
        <v>Yes</v>
      </c>
    </row>
    <row r="239" spans="1:12" x14ac:dyDescent="0.2">
      <c r="A239" s="51" t="s">
        <v>1575</v>
      </c>
      <c r="B239" s="35" t="s">
        <v>213</v>
      </c>
      <c r="C239" s="44">
        <v>0.23787408530000001</v>
      </c>
      <c r="D239" s="44" t="str">
        <f t="shared" si="36"/>
        <v>N/A</v>
      </c>
      <c r="E239" s="44">
        <v>0.21319060149999999</v>
      </c>
      <c r="F239" s="44" t="str">
        <f t="shared" si="37"/>
        <v>N/A</v>
      </c>
      <c r="G239" s="44">
        <v>0.21038644670000001</v>
      </c>
      <c r="H239" s="44" t="str">
        <f t="shared" si="38"/>
        <v>N/A</v>
      </c>
      <c r="I239" s="12">
        <v>-10.4</v>
      </c>
      <c r="J239" s="12">
        <v>-1.32</v>
      </c>
      <c r="K239" s="45" t="s">
        <v>739</v>
      </c>
      <c r="L239" s="9" t="str">
        <f t="shared" si="39"/>
        <v>Yes</v>
      </c>
    </row>
    <row r="240" spans="1:12" x14ac:dyDescent="0.2">
      <c r="A240" s="51" t="s">
        <v>1576</v>
      </c>
      <c r="B240" s="35" t="s">
        <v>213</v>
      </c>
      <c r="C240" s="44">
        <v>2.9726516099999999E-2</v>
      </c>
      <c r="D240" s="44" t="str">
        <f t="shared" si="36"/>
        <v>N/A</v>
      </c>
      <c r="E240" s="44">
        <v>4.0103122300000002E-2</v>
      </c>
      <c r="F240" s="44" t="str">
        <f t="shared" si="37"/>
        <v>N/A</v>
      </c>
      <c r="G240" s="44">
        <v>3.0723146100000001E-2</v>
      </c>
      <c r="H240" s="44" t="str">
        <f t="shared" si="38"/>
        <v>N/A</v>
      </c>
      <c r="I240" s="12">
        <v>34.909999999999997</v>
      </c>
      <c r="J240" s="12">
        <v>-23.4</v>
      </c>
      <c r="K240" s="45" t="s">
        <v>739</v>
      </c>
      <c r="L240" s="9" t="str">
        <f t="shared" si="39"/>
        <v>Yes</v>
      </c>
    </row>
    <row r="241" spans="1:12" x14ac:dyDescent="0.2">
      <c r="A241" s="51" t="s">
        <v>1577</v>
      </c>
      <c r="B241" s="35" t="s">
        <v>213</v>
      </c>
      <c r="C241" s="44">
        <v>5.9263986900000003E-2</v>
      </c>
      <c r="D241" s="44" t="str">
        <f t="shared" si="36"/>
        <v>N/A</v>
      </c>
      <c r="E241" s="44">
        <v>8.8833614599999999E-2</v>
      </c>
      <c r="F241" s="44" t="str">
        <f t="shared" si="37"/>
        <v>N/A</v>
      </c>
      <c r="G241" s="44">
        <v>0.1048375019</v>
      </c>
      <c r="H241" s="44" t="str">
        <f t="shared" si="38"/>
        <v>N/A</v>
      </c>
      <c r="I241" s="12">
        <v>49.89</v>
      </c>
      <c r="J241" s="12">
        <v>18.02</v>
      </c>
      <c r="K241" s="45" t="s">
        <v>739</v>
      </c>
      <c r="L241" s="9" t="str">
        <f t="shared" si="39"/>
        <v>Yes</v>
      </c>
    </row>
    <row r="242" spans="1:12" ht="25.5" x14ac:dyDescent="0.2">
      <c r="A242" s="4" t="s">
        <v>1402</v>
      </c>
      <c r="B242" s="35" t="s">
        <v>213</v>
      </c>
      <c r="C242" s="52" t="s">
        <v>1748</v>
      </c>
      <c r="D242" s="44" t="str">
        <f t="shared" si="36"/>
        <v>N/A</v>
      </c>
      <c r="E242" s="52" t="s">
        <v>1748</v>
      </c>
      <c r="F242" s="44" t="str">
        <f t="shared" si="37"/>
        <v>N/A</v>
      </c>
      <c r="G242" s="52" t="s">
        <v>1748</v>
      </c>
      <c r="H242" s="44" t="str">
        <f t="shared" si="38"/>
        <v>N/A</v>
      </c>
      <c r="I242" s="12" t="s">
        <v>1748</v>
      </c>
      <c r="J242" s="12" t="s">
        <v>1748</v>
      </c>
      <c r="K242" s="45" t="s">
        <v>739</v>
      </c>
      <c r="L242" s="9" t="str">
        <f t="shared" si="39"/>
        <v>N/A</v>
      </c>
    </row>
    <row r="243" spans="1:12" x14ac:dyDescent="0.2">
      <c r="A243" s="4" t="s">
        <v>1578</v>
      </c>
      <c r="B243" s="35" t="s">
        <v>213</v>
      </c>
      <c r="C243" s="50" t="s">
        <v>1748</v>
      </c>
      <c r="D243" s="50" t="str">
        <f t="shared" si="36"/>
        <v>N/A</v>
      </c>
      <c r="E243" s="50" t="s">
        <v>1748</v>
      </c>
      <c r="F243" s="50" t="str">
        <f t="shared" si="37"/>
        <v>N/A</v>
      </c>
      <c r="G243" s="50" t="s">
        <v>1748</v>
      </c>
      <c r="H243" s="44" t="str">
        <f t="shared" si="38"/>
        <v>N/A</v>
      </c>
      <c r="I243" s="12" t="s">
        <v>1748</v>
      </c>
      <c r="J243" s="12" t="s">
        <v>1748</v>
      </c>
      <c r="K243" s="45" t="s">
        <v>739</v>
      </c>
      <c r="L243" s="9" t="str">
        <f t="shared" si="39"/>
        <v>N/A</v>
      </c>
    </row>
    <row r="244" spans="1:12" ht="25.5" x14ac:dyDescent="0.2">
      <c r="A244" s="4" t="s">
        <v>1579</v>
      </c>
      <c r="B244" s="35" t="s">
        <v>213</v>
      </c>
      <c r="C244" s="52" t="s">
        <v>1748</v>
      </c>
      <c r="D244" s="44" t="str">
        <f t="shared" si="36"/>
        <v>N/A</v>
      </c>
      <c r="E244" s="52" t="s">
        <v>1748</v>
      </c>
      <c r="F244" s="44" t="str">
        <f t="shared" si="37"/>
        <v>N/A</v>
      </c>
      <c r="G244" s="52" t="s">
        <v>1748</v>
      </c>
      <c r="H244" s="44" t="str">
        <f t="shared" si="38"/>
        <v>N/A</v>
      </c>
      <c r="I244" s="12" t="s">
        <v>1748</v>
      </c>
      <c r="J244" s="12" t="s">
        <v>1748</v>
      </c>
      <c r="K244" s="45" t="s">
        <v>739</v>
      </c>
      <c r="L244" s="9" t="str">
        <f t="shared" si="39"/>
        <v>N/A</v>
      </c>
    </row>
    <row r="245" spans="1:12" ht="25.5" x14ac:dyDescent="0.2">
      <c r="A245" s="53" t="s">
        <v>1580</v>
      </c>
      <c r="B245" s="35" t="s">
        <v>213</v>
      </c>
      <c r="C245" s="52" t="s">
        <v>1748</v>
      </c>
      <c r="D245" s="44" t="str">
        <f t="shared" si="36"/>
        <v>N/A</v>
      </c>
      <c r="E245" s="52" t="s">
        <v>1748</v>
      </c>
      <c r="F245" s="44" t="str">
        <f t="shared" si="37"/>
        <v>N/A</v>
      </c>
      <c r="G245" s="52" t="s">
        <v>1748</v>
      </c>
      <c r="H245" s="44" t="str">
        <f t="shared" si="38"/>
        <v>N/A</v>
      </c>
      <c r="I245" s="12" t="s">
        <v>1748</v>
      </c>
      <c r="J245" s="12" t="s">
        <v>1748</v>
      </c>
      <c r="K245" s="45" t="s">
        <v>739</v>
      </c>
      <c r="L245" s="9" t="str">
        <f t="shared" si="39"/>
        <v>N/A</v>
      </c>
    </row>
    <row r="246" spans="1:12" ht="25.5" x14ac:dyDescent="0.2">
      <c r="A246" s="53" t="s">
        <v>1581</v>
      </c>
      <c r="B246" s="35" t="s">
        <v>213</v>
      </c>
      <c r="C246" s="52" t="s">
        <v>1748</v>
      </c>
      <c r="D246" s="44" t="str">
        <f t="shared" si="36"/>
        <v>N/A</v>
      </c>
      <c r="E246" s="52" t="s">
        <v>1748</v>
      </c>
      <c r="F246" s="44" t="str">
        <f t="shared" si="37"/>
        <v>N/A</v>
      </c>
      <c r="G246" s="52" t="s">
        <v>1748</v>
      </c>
      <c r="H246" s="44" t="str">
        <f t="shared" si="38"/>
        <v>N/A</v>
      </c>
      <c r="I246" s="12" t="s">
        <v>1748</v>
      </c>
      <c r="J246" s="12" t="s">
        <v>1748</v>
      </c>
      <c r="K246" s="45" t="s">
        <v>739</v>
      </c>
      <c r="L246" s="9" t="str">
        <f t="shared" si="39"/>
        <v>N/A</v>
      </c>
    </row>
    <row r="247" spans="1:12" ht="25.5" x14ac:dyDescent="0.2">
      <c r="A247" s="53" t="s">
        <v>1582</v>
      </c>
      <c r="B247" s="35" t="s">
        <v>213</v>
      </c>
      <c r="C247" s="52" t="s">
        <v>1748</v>
      </c>
      <c r="D247" s="44" t="str">
        <f t="shared" si="36"/>
        <v>N/A</v>
      </c>
      <c r="E247" s="52" t="s">
        <v>1748</v>
      </c>
      <c r="F247" s="44" t="str">
        <f t="shared" si="37"/>
        <v>N/A</v>
      </c>
      <c r="G247" s="52" t="s">
        <v>1748</v>
      </c>
      <c r="H247" s="44" t="str">
        <f t="shared" si="38"/>
        <v>N/A</v>
      </c>
      <c r="I247" s="12" t="s">
        <v>1748</v>
      </c>
      <c r="J247" s="12" t="s">
        <v>1748</v>
      </c>
      <c r="K247" s="45" t="s">
        <v>739</v>
      </c>
      <c r="L247" s="9" t="str">
        <f t="shared" si="39"/>
        <v>N/A</v>
      </c>
    </row>
    <row r="248" spans="1:12" ht="25.5" x14ac:dyDescent="0.2">
      <c r="A248" s="53" t="s">
        <v>1583</v>
      </c>
      <c r="B248" s="35" t="s">
        <v>213</v>
      </c>
      <c r="C248" s="52" t="s">
        <v>1748</v>
      </c>
      <c r="D248" s="44" t="str">
        <f t="shared" si="36"/>
        <v>N/A</v>
      </c>
      <c r="E248" s="52" t="s">
        <v>1748</v>
      </c>
      <c r="F248" s="44" t="str">
        <f t="shared" si="37"/>
        <v>N/A</v>
      </c>
      <c r="G248" s="52" t="s">
        <v>1748</v>
      </c>
      <c r="H248" s="44" t="str">
        <f t="shared" si="38"/>
        <v>N/A</v>
      </c>
      <c r="I248" s="12" t="s">
        <v>1748</v>
      </c>
      <c r="J248" s="12" t="s">
        <v>1748</v>
      </c>
      <c r="K248" s="45" t="s">
        <v>739</v>
      </c>
      <c r="L248" s="9" t="str">
        <f t="shared" si="39"/>
        <v>N/A</v>
      </c>
    </row>
    <row r="249" spans="1:12" ht="25.5" x14ac:dyDescent="0.2">
      <c r="A249" s="46" t="s">
        <v>1584</v>
      </c>
      <c r="B249" s="35" t="s">
        <v>213</v>
      </c>
      <c r="C249" s="44">
        <v>0</v>
      </c>
      <c r="D249" s="44" t="str">
        <f t="shared" si="36"/>
        <v>N/A</v>
      </c>
      <c r="E249" s="44">
        <v>0</v>
      </c>
      <c r="F249" s="44" t="str">
        <f t="shared" si="37"/>
        <v>N/A</v>
      </c>
      <c r="G249" s="44">
        <v>0</v>
      </c>
      <c r="H249" s="44" t="str">
        <f t="shared" si="38"/>
        <v>N/A</v>
      </c>
      <c r="I249" s="12" t="s">
        <v>1748</v>
      </c>
      <c r="J249" s="12" t="s">
        <v>1748</v>
      </c>
      <c r="K249" s="45" t="s">
        <v>739</v>
      </c>
      <c r="L249" s="9" t="str">
        <f t="shared" si="39"/>
        <v>N/A</v>
      </c>
    </row>
    <row r="250" spans="1:12" ht="25.5" x14ac:dyDescent="0.2">
      <c r="A250" s="51" t="s">
        <v>1585</v>
      </c>
      <c r="B250" s="35" t="s">
        <v>213</v>
      </c>
      <c r="C250" s="44">
        <v>0</v>
      </c>
      <c r="D250" s="44" t="str">
        <f t="shared" si="36"/>
        <v>N/A</v>
      </c>
      <c r="E250" s="44">
        <v>0</v>
      </c>
      <c r="F250" s="44" t="str">
        <f t="shared" si="37"/>
        <v>N/A</v>
      </c>
      <c r="G250" s="44">
        <v>0</v>
      </c>
      <c r="H250" s="44" t="str">
        <f t="shared" si="38"/>
        <v>N/A</v>
      </c>
      <c r="I250" s="12" t="s">
        <v>1748</v>
      </c>
      <c r="J250" s="12" t="s">
        <v>1748</v>
      </c>
      <c r="K250" s="45" t="s">
        <v>739</v>
      </c>
      <c r="L250" s="9" t="str">
        <f t="shared" si="39"/>
        <v>N/A</v>
      </c>
    </row>
    <row r="251" spans="1:12" ht="25.5" x14ac:dyDescent="0.2">
      <c r="A251" s="51" t="s">
        <v>1586</v>
      </c>
      <c r="B251" s="35" t="s">
        <v>213</v>
      </c>
      <c r="C251" s="44">
        <v>0</v>
      </c>
      <c r="D251" s="44" t="str">
        <f t="shared" si="36"/>
        <v>N/A</v>
      </c>
      <c r="E251" s="44">
        <v>0</v>
      </c>
      <c r="F251" s="44" t="str">
        <f t="shared" si="37"/>
        <v>N/A</v>
      </c>
      <c r="G251" s="44">
        <v>0</v>
      </c>
      <c r="H251" s="44" t="str">
        <f t="shared" si="38"/>
        <v>N/A</v>
      </c>
      <c r="I251" s="12" t="s">
        <v>1748</v>
      </c>
      <c r="J251" s="12" t="s">
        <v>1748</v>
      </c>
      <c r="K251" s="45" t="s">
        <v>739</v>
      </c>
      <c r="L251" s="9" t="str">
        <f t="shared" si="39"/>
        <v>N/A</v>
      </c>
    </row>
    <row r="252" spans="1:12" ht="25.5" x14ac:dyDescent="0.2">
      <c r="A252" s="51" t="s">
        <v>1587</v>
      </c>
      <c r="B252" s="35" t="s">
        <v>213</v>
      </c>
      <c r="C252" s="44">
        <v>0</v>
      </c>
      <c r="D252" s="44" t="str">
        <f t="shared" si="36"/>
        <v>N/A</v>
      </c>
      <c r="E252" s="44">
        <v>0</v>
      </c>
      <c r="F252" s="44" t="str">
        <f t="shared" si="37"/>
        <v>N/A</v>
      </c>
      <c r="G252" s="44">
        <v>0</v>
      </c>
      <c r="H252" s="44" t="str">
        <f t="shared" si="38"/>
        <v>N/A</v>
      </c>
      <c r="I252" s="12" t="s">
        <v>1748</v>
      </c>
      <c r="J252" s="12" t="s">
        <v>1748</v>
      </c>
      <c r="K252" s="45" t="s">
        <v>739</v>
      </c>
      <c r="L252" s="9" t="str">
        <f t="shared" si="39"/>
        <v>N/A</v>
      </c>
    </row>
    <row r="253" spans="1:12" ht="25.5" x14ac:dyDescent="0.2">
      <c r="A253" s="51" t="s">
        <v>1588</v>
      </c>
      <c r="B253" s="35" t="s">
        <v>213</v>
      </c>
      <c r="C253" s="44">
        <v>0</v>
      </c>
      <c r="D253" s="44" t="str">
        <f t="shared" si="36"/>
        <v>N/A</v>
      </c>
      <c r="E253" s="44">
        <v>0</v>
      </c>
      <c r="F253" s="44" t="str">
        <f t="shared" si="37"/>
        <v>N/A</v>
      </c>
      <c r="G253" s="44">
        <v>0</v>
      </c>
      <c r="H253" s="44" t="str">
        <f t="shared" si="38"/>
        <v>N/A</v>
      </c>
      <c r="I253" s="12" t="s">
        <v>1748</v>
      </c>
      <c r="J253" s="12" t="s">
        <v>1748</v>
      </c>
      <c r="K253" s="45" t="s">
        <v>739</v>
      </c>
      <c r="L253" s="9" t="str">
        <f t="shared" si="39"/>
        <v>N/A</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t="s">
        <v>1746</v>
      </c>
      <c r="H6" s="9" t="s">
        <v>213</v>
      </c>
      <c r="I6" s="10" t="s">
        <v>213</v>
      </c>
      <c r="J6" s="10" t="s">
        <v>213</v>
      </c>
      <c r="K6" s="9" t="s">
        <v>213</v>
      </c>
    </row>
    <row r="7" spans="1:11" s="28" customFormat="1" x14ac:dyDescent="0.2">
      <c r="A7" s="29" t="s">
        <v>301</v>
      </c>
      <c r="B7" s="30" t="s">
        <v>213</v>
      </c>
      <c r="C7" s="31">
        <v>269003</v>
      </c>
      <c r="D7" s="32" t="str">
        <f>IF($B7="N/A","N/A",IF(C7&gt;15,"No",IF(C7&lt;-15,"No","Yes")))</f>
        <v>N/A</v>
      </c>
      <c r="E7" s="31">
        <v>248596</v>
      </c>
      <c r="F7" s="32" t="str">
        <f>IF($B7="N/A","N/A",IF(E7&gt;15,"No",IF(E7&lt;-15,"No","Yes")))</f>
        <v>N/A</v>
      </c>
      <c r="G7" s="31">
        <v>224544</v>
      </c>
      <c r="H7" s="32" t="str">
        <f>IF($B7="N/A","N/A",IF(G7&gt;15,"No",IF(G7&lt;-15,"No","Yes")))</f>
        <v>N/A</v>
      </c>
      <c r="I7" s="33">
        <v>-7.59</v>
      </c>
      <c r="J7" s="33">
        <v>-9.68</v>
      </c>
      <c r="K7" s="32" t="str">
        <f t="shared" ref="K7:K24" si="0">IF(J7="Div by 0", "N/A", IF(J7="N/A","N/A", IF(J7&gt;30, "No", IF(J7&lt;-30, "No", "Yes"))))</f>
        <v>Yes</v>
      </c>
    </row>
    <row r="8" spans="1:11" x14ac:dyDescent="0.2">
      <c r="A8" s="26" t="s">
        <v>361</v>
      </c>
      <c r="B8" s="30" t="s">
        <v>213</v>
      </c>
      <c r="C8" s="34">
        <v>11.726263275999999</v>
      </c>
      <c r="D8" s="32" t="str">
        <f>IF($B8="N/A","N/A",IF(C8&gt;15,"No",IF(C8&lt;-15,"No","Yes")))</f>
        <v>N/A</v>
      </c>
      <c r="E8" s="34">
        <v>11.725450128</v>
      </c>
      <c r="F8" s="32" t="str">
        <f>IF($B8="N/A","N/A",IF(E8&gt;15,"No",IF(E8&lt;-15,"No","Yes")))</f>
        <v>N/A</v>
      </c>
      <c r="G8" s="34">
        <v>12.445667664</v>
      </c>
      <c r="H8" s="32" t="str">
        <f>IF($B8="N/A","N/A",IF(G8&gt;15,"No",IF(G8&lt;-15,"No","Yes")))</f>
        <v>N/A</v>
      </c>
      <c r="I8" s="33">
        <v>-7.0000000000000001E-3</v>
      </c>
      <c r="J8" s="33">
        <v>6.1420000000000003</v>
      </c>
      <c r="K8" s="32" t="str">
        <f t="shared" si="0"/>
        <v>Yes</v>
      </c>
    </row>
    <row r="9" spans="1:11" x14ac:dyDescent="0.2">
      <c r="A9" s="26" t="s">
        <v>302</v>
      </c>
      <c r="B9" s="35" t="s">
        <v>213</v>
      </c>
      <c r="C9" s="9">
        <v>88.273736724000003</v>
      </c>
      <c r="D9" s="9" t="str">
        <f>IF($B9="N/A","N/A",IF(C9&gt;15,"No",IF(C9&lt;-15,"No","Yes")))</f>
        <v>N/A</v>
      </c>
      <c r="E9" s="9">
        <v>88.274549871999994</v>
      </c>
      <c r="F9" s="9" t="str">
        <f>IF($B9="N/A","N/A",IF(E9&gt;15,"No",IF(E9&lt;-15,"No","Yes")))</f>
        <v>N/A</v>
      </c>
      <c r="G9" s="9">
        <v>87.554332336000002</v>
      </c>
      <c r="H9" s="9" t="str">
        <f>IF($B9="N/A","N/A",IF(G9&gt;15,"No",IF(G9&lt;-15,"No","Yes")))</f>
        <v>N/A</v>
      </c>
      <c r="I9" s="10">
        <v>8.9999999999999998E-4</v>
      </c>
      <c r="J9" s="10">
        <v>-0.81599999999999995</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26" t="s">
        <v>817</v>
      </c>
      <c r="B11" s="35" t="s">
        <v>214</v>
      </c>
      <c r="C11" s="9">
        <v>100</v>
      </c>
      <c r="D11" s="9" t="str">
        <f>IF(OR($B11="N/A",$C11="N/A"),"N/A",IF(C11&gt;100,"No",IF(C11&lt;95,"No","Yes")))</f>
        <v>Yes</v>
      </c>
      <c r="E11" s="9">
        <v>99.998390963999995</v>
      </c>
      <c r="F11" s="9" t="str">
        <f>IF(OR($B11="N/A",$E11="N/A"),"N/A",IF(E11&gt;100,"No",IF(E11&lt;95,"No","Yes")))</f>
        <v>Yes</v>
      </c>
      <c r="G11" s="9">
        <v>99.998663958999998</v>
      </c>
      <c r="H11" s="9" t="str">
        <f>IF($B11="N/A","N/A",IF(G11&gt;100,"No",IF(G11&lt;95,"No","Yes")))</f>
        <v>Yes</v>
      </c>
      <c r="I11" s="10">
        <v>-2E-3</v>
      </c>
      <c r="J11" s="10">
        <v>2.9999999999999997E-4</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26" t="s">
        <v>818</v>
      </c>
      <c r="B13" s="35" t="s">
        <v>214</v>
      </c>
      <c r="C13" s="9">
        <v>61.092998962999999</v>
      </c>
      <c r="D13" s="9" t="str">
        <f t="shared" si="1"/>
        <v>No</v>
      </c>
      <c r="E13" s="9">
        <v>60.596711130000003</v>
      </c>
      <c r="F13" s="9" t="str">
        <f t="shared" si="2"/>
        <v>No</v>
      </c>
      <c r="G13" s="9">
        <v>60.574764856999998</v>
      </c>
      <c r="H13" s="9" t="str">
        <f t="shared" si="3"/>
        <v>No</v>
      </c>
      <c r="I13" s="10">
        <v>-0.81200000000000006</v>
      </c>
      <c r="J13" s="10">
        <v>-3.5999999999999997E-2</v>
      </c>
      <c r="K13" s="9" t="str">
        <f t="shared" si="0"/>
        <v>Yes</v>
      </c>
    </row>
    <row r="14" spans="1:11" x14ac:dyDescent="0.2">
      <c r="A14" s="29" t="s">
        <v>305</v>
      </c>
      <c r="B14" s="35" t="s">
        <v>213</v>
      </c>
      <c r="C14" s="36">
        <v>31544</v>
      </c>
      <c r="D14" s="9" t="str">
        <f>IF($B14="N/A","N/A",IF(C14&gt;15,"No",IF(C14&lt;-15,"No","Yes")))</f>
        <v>N/A</v>
      </c>
      <c r="E14" s="36">
        <v>29149</v>
      </c>
      <c r="F14" s="9" t="str">
        <f>IF($B14="N/A","N/A",IF(E14&gt;15,"No",IF(E14&lt;-15,"No","Yes")))</f>
        <v>N/A</v>
      </c>
      <c r="G14" s="36">
        <v>27946</v>
      </c>
      <c r="H14" s="9" t="str">
        <f>IF($B14="N/A","N/A",IF(G14&gt;15,"No",IF(G14&lt;-15,"No","Yes")))</f>
        <v>N/A</v>
      </c>
      <c r="I14" s="10">
        <v>-7.59</v>
      </c>
      <c r="J14" s="10">
        <v>-4.13</v>
      </c>
      <c r="K14" s="9" t="str">
        <f t="shared" si="0"/>
        <v>Yes</v>
      </c>
    </row>
    <row r="15" spans="1:11" x14ac:dyDescent="0.2">
      <c r="A15" s="26" t="s">
        <v>435</v>
      </c>
      <c r="B15" s="35" t="s">
        <v>215</v>
      </c>
      <c r="C15" s="9">
        <v>6.1057570378000001</v>
      </c>
      <c r="D15" s="9" t="str">
        <f>IF($B15="N/A","N/A",IF(C15&gt;20,"No",IF(C15&lt;5,"No","Yes")))</f>
        <v>Yes</v>
      </c>
      <c r="E15" s="9">
        <v>6.1442931146999999</v>
      </c>
      <c r="F15" s="9" t="str">
        <f>IF($B15="N/A","N/A",IF(E15&gt;20,"No",IF(E15&lt;5,"No","Yes")))</f>
        <v>Yes</v>
      </c>
      <c r="G15" s="9">
        <v>6.4946682887999998</v>
      </c>
      <c r="H15" s="9" t="str">
        <f>IF($B15="N/A","N/A",IF(G15&gt;20,"No",IF(G15&lt;5,"No","Yes")))</f>
        <v>Yes</v>
      </c>
      <c r="I15" s="10">
        <v>0.63109999999999999</v>
      </c>
      <c r="J15" s="10">
        <v>5.702</v>
      </c>
      <c r="K15" s="9" t="str">
        <f t="shared" si="0"/>
        <v>Yes</v>
      </c>
    </row>
    <row r="16" spans="1:11" x14ac:dyDescent="0.2">
      <c r="A16" s="26" t="s">
        <v>436</v>
      </c>
      <c r="B16" s="35" t="s">
        <v>213</v>
      </c>
      <c r="C16" s="9">
        <v>93.894242962000007</v>
      </c>
      <c r="D16" s="9" t="str">
        <f>IF($B16="N/A","N/A",IF(C16&gt;15,"No",IF(C16&lt;-15,"No","Yes")))</f>
        <v>N/A</v>
      </c>
      <c r="E16" s="9">
        <v>93.855706885000004</v>
      </c>
      <c r="F16" s="9" t="str">
        <f>IF($B16="N/A","N/A",IF(E16&gt;15,"No",IF(E16&lt;-15,"No","Yes")))</f>
        <v>N/A</v>
      </c>
      <c r="G16" s="9">
        <v>93.505331710999997</v>
      </c>
      <c r="H16" s="9" t="str">
        <f>IF($B16="N/A","N/A",IF(G16&gt;15,"No",IF(G16&lt;-15,"No","Yes")))</f>
        <v>N/A</v>
      </c>
      <c r="I16" s="10">
        <v>-4.1000000000000002E-2</v>
      </c>
      <c r="J16" s="10">
        <v>-0.373</v>
      </c>
      <c r="K16" s="9" t="str">
        <f t="shared" si="0"/>
        <v>Yes</v>
      </c>
    </row>
    <row r="17" spans="1:11" x14ac:dyDescent="0.2">
      <c r="A17" s="26" t="s">
        <v>437</v>
      </c>
      <c r="B17" s="35" t="s">
        <v>213</v>
      </c>
      <c r="C17" s="9">
        <v>18.190464114000001</v>
      </c>
      <c r="D17" s="9" t="str">
        <f>IF($B17="N/A","N/A",IF(C17&gt;15,"No",IF(C17&lt;-15,"No","Yes")))</f>
        <v>N/A</v>
      </c>
      <c r="E17" s="9">
        <v>22.861847747999999</v>
      </c>
      <c r="F17" s="9" t="str">
        <f>IF($B17="N/A","N/A",IF(E17&gt;15,"No",IF(E17&lt;-15,"No","Yes")))</f>
        <v>N/A</v>
      </c>
      <c r="G17" s="9">
        <v>26.182637945</v>
      </c>
      <c r="H17" s="9" t="str">
        <f>IF($B17="N/A","N/A",IF(G17&gt;15,"No",IF(G17&lt;-15,"No","Yes")))</f>
        <v>N/A</v>
      </c>
      <c r="I17" s="10">
        <v>25.68</v>
      </c>
      <c r="J17" s="10">
        <v>14.53</v>
      </c>
      <c r="K17" s="9" t="str">
        <f t="shared" si="0"/>
        <v>Yes</v>
      </c>
    </row>
    <row r="18" spans="1:11" x14ac:dyDescent="0.2">
      <c r="A18" s="26" t="s">
        <v>819</v>
      </c>
      <c r="B18" s="35" t="s">
        <v>213</v>
      </c>
      <c r="C18" s="96">
        <v>6176.4393516999999</v>
      </c>
      <c r="D18" s="9" t="str">
        <f>IF($B18="N/A","N/A",IF(C18&gt;15,"No",IF(C18&lt;-15,"No","Yes")))</f>
        <v>N/A</v>
      </c>
      <c r="E18" s="96">
        <v>5301.7618547000002</v>
      </c>
      <c r="F18" s="9" t="str">
        <f>IF($B18="N/A","N/A",IF(E18&gt;15,"No",IF(E18&lt;-15,"No","Yes")))</f>
        <v>N/A</v>
      </c>
      <c r="G18" s="96">
        <v>5190.1027744000003</v>
      </c>
      <c r="H18" s="9" t="str">
        <f>IF($B18="N/A","N/A",IF(G18&gt;15,"No",IF(G18&lt;-15,"No","Yes")))</f>
        <v>N/A</v>
      </c>
      <c r="I18" s="10">
        <v>-14.2</v>
      </c>
      <c r="J18" s="10">
        <v>-2.11</v>
      </c>
      <c r="K18" s="9" t="str">
        <f t="shared" si="0"/>
        <v>Yes</v>
      </c>
    </row>
    <row r="19" spans="1:11" x14ac:dyDescent="0.2">
      <c r="A19" s="3" t="s">
        <v>306</v>
      </c>
      <c r="B19" s="35" t="s">
        <v>213</v>
      </c>
      <c r="C19" s="36">
        <v>11632</v>
      </c>
      <c r="D19" s="35" t="s">
        <v>213</v>
      </c>
      <c r="E19" s="36">
        <v>2974</v>
      </c>
      <c r="F19" s="35" t="s">
        <v>213</v>
      </c>
      <c r="G19" s="36">
        <v>361</v>
      </c>
      <c r="H19" s="9" t="str">
        <f>IF($B19="N/A","N/A",IF(G19&gt;15,"No",IF(G19&lt;-15,"No","Yes")))</f>
        <v>N/A</v>
      </c>
      <c r="I19" s="10">
        <v>-74.400000000000006</v>
      </c>
      <c r="J19" s="10">
        <v>-87.9</v>
      </c>
      <c r="K19" s="9" t="str">
        <f t="shared" si="0"/>
        <v>No</v>
      </c>
    </row>
    <row r="20" spans="1:11" x14ac:dyDescent="0.2">
      <c r="A20" s="3" t="s">
        <v>346</v>
      </c>
      <c r="B20" s="35" t="s">
        <v>213</v>
      </c>
      <c r="C20" s="8">
        <v>4.3241153444</v>
      </c>
      <c r="D20" s="35" t="s">
        <v>213</v>
      </c>
      <c r="E20" s="8">
        <v>1.1963185247999999</v>
      </c>
      <c r="F20" s="35" t="s">
        <v>213</v>
      </c>
      <c r="G20" s="8">
        <v>0.16077027220000001</v>
      </c>
      <c r="H20" s="9" t="str">
        <f>IF($B20="N/A","N/A",IF(G20&gt;15,"No",IF(G20&lt;-15,"No","Yes")))</f>
        <v>N/A</v>
      </c>
      <c r="I20" s="10">
        <v>-72.3</v>
      </c>
      <c r="J20" s="10">
        <v>-86.6</v>
      </c>
      <c r="K20" s="9" t="str">
        <f t="shared" si="0"/>
        <v>No</v>
      </c>
    </row>
    <row r="21" spans="1:11" ht="25.5" x14ac:dyDescent="0.2">
      <c r="A21" s="3" t="s">
        <v>820</v>
      </c>
      <c r="B21" s="35" t="s">
        <v>213</v>
      </c>
      <c r="C21" s="37">
        <v>5340.1975585</v>
      </c>
      <c r="D21" s="9" t="str">
        <f>IF($B21="N/A","N/A",IF(C21&gt;60,"No",IF(C21&lt;15,"No","Yes")))</f>
        <v>N/A</v>
      </c>
      <c r="E21" s="37">
        <v>5260.0571620999999</v>
      </c>
      <c r="F21" s="9" t="str">
        <f>IF($B21="N/A","N/A",IF(E21&gt;60,"No",IF(E21&lt;15,"No","Yes")))</f>
        <v>N/A</v>
      </c>
      <c r="G21" s="37">
        <v>8571.4570636999997</v>
      </c>
      <c r="H21" s="9" t="str">
        <f>IF($B21="N/A","N/A",IF(G21&gt;60,"No",IF(G21&lt;15,"No","Yes")))</f>
        <v>N/A</v>
      </c>
      <c r="I21" s="10">
        <v>-1.5</v>
      </c>
      <c r="J21" s="10">
        <v>62.95</v>
      </c>
      <c r="K21" s="9" t="str">
        <f t="shared" si="0"/>
        <v>No</v>
      </c>
    </row>
    <row r="22" spans="1:11" x14ac:dyDescent="0.2">
      <c r="A22" s="3" t="s">
        <v>821</v>
      </c>
      <c r="B22" s="35" t="s">
        <v>217</v>
      </c>
      <c r="C22" s="36">
        <v>11</v>
      </c>
      <c r="D22" s="9" t="str">
        <f>IF($B22="N/A","N/A",IF(C22="N/A","N/A",IF(C22=0,"Yes","No")))</f>
        <v>No</v>
      </c>
      <c r="E22" s="36">
        <v>0</v>
      </c>
      <c r="F22" s="9" t="str">
        <f>IF($B22="N/A","N/A",IF(E22="N/A","N/A",IF(E22=0,"Yes","No")))</f>
        <v>Yes</v>
      </c>
      <c r="G22" s="36">
        <v>0</v>
      </c>
      <c r="H22" s="9" t="str">
        <f>IF($B22="N/A","N/A",IF(G22=0,"Yes","No"))</f>
        <v>Yes</v>
      </c>
      <c r="I22" s="10">
        <v>-100</v>
      </c>
      <c r="J22" s="10" t="s">
        <v>1748</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1748</v>
      </c>
      <c r="J23" s="10" t="s">
        <v>1748</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1748</v>
      </c>
      <c r="J24" s="10" t="s">
        <v>1748</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29618</v>
      </c>
      <c r="D6" s="9" t="str">
        <f>IF($B6="N/A","N/A",IF(C6&gt;15,"No",IF(C6&lt;-15,"No","Yes")))</f>
        <v>N/A</v>
      </c>
      <c r="E6" s="36">
        <v>27358</v>
      </c>
      <c r="F6" s="9" t="str">
        <f>IF($B6="N/A","N/A",IF(E6&gt;15,"No",IF(E6&lt;-15,"No","Yes")))</f>
        <v>N/A</v>
      </c>
      <c r="G6" s="36">
        <v>26131</v>
      </c>
      <c r="H6" s="9" t="str">
        <f>IF($B6="N/A","N/A",IF(G6&gt;15,"No",IF(G6&lt;-15,"No","Yes")))</f>
        <v>N/A</v>
      </c>
      <c r="I6" s="10">
        <v>-7.63</v>
      </c>
      <c r="J6" s="10">
        <v>-4.4800000000000004</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1748</v>
      </c>
      <c r="J8" s="10" t="s">
        <v>1748</v>
      </c>
      <c r="K8" s="9" t="str">
        <f t="shared" si="0"/>
        <v>N/A</v>
      </c>
    </row>
    <row r="9" spans="1:11" x14ac:dyDescent="0.2">
      <c r="A9" s="110" t="s">
        <v>824</v>
      </c>
      <c r="B9" s="35" t="s">
        <v>218</v>
      </c>
      <c r="C9" s="96">
        <v>5623.3131542000001</v>
      </c>
      <c r="D9" s="9" t="str">
        <f>IF($B9="N/A","N/A",IF(C9&gt;7000,"No",IF(C9&lt;2000,"No","Yes")))</f>
        <v>Yes</v>
      </c>
      <c r="E9" s="96">
        <v>5316.2237371000001</v>
      </c>
      <c r="F9" s="9" t="str">
        <f>IF($B9="N/A","N/A",IF(E9&gt;7000,"No",IF(E9&lt;2000,"No","Yes")))</f>
        <v>Yes</v>
      </c>
      <c r="G9" s="96">
        <v>4865.7147066999996</v>
      </c>
      <c r="H9" s="9" t="str">
        <f>IF($B9="N/A","N/A",IF(G9&gt;7000,"No",IF(G9&lt;2000,"No","Yes")))</f>
        <v>Yes</v>
      </c>
      <c r="I9" s="10">
        <v>-5.46</v>
      </c>
      <c r="J9" s="10">
        <v>-8.4700000000000006</v>
      </c>
      <c r="K9" s="9" t="str">
        <f t="shared" si="0"/>
        <v>Yes</v>
      </c>
    </row>
    <row r="10" spans="1:11" x14ac:dyDescent="0.2">
      <c r="A10" s="110" t="s">
        <v>825</v>
      </c>
      <c r="B10" s="35" t="s">
        <v>213</v>
      </c>
      <c r="C10" s="96">
        <v>1689.3638781</v>
      </c>
      <c r="D10" s="9" t="str">
        <f>IF($B10="N/A","N/A",IF(C10&gt;15,"No",IF(C10&lt;-15,"No","Yes")))</f>
        <v>N/A</v>
      </c>
      <c r="E10" s="96">
        <v>1595.8335950999999</v>
      </c>
      <c r="F10" s="9" t="str">
        <f>IF($B10="N/A","N/A",IF(E10&gt;15,"No",IF(E10&lt;-15,"No","Yes")))</f>
        <v>N/A</v>
      </c>
      <c r="G10" s="96">
        <v>1475.0013922000001</v>
      </c>
      <c r="H10" s="9" t="str">
        <f>IF($B10="N/A","N/A",IF(G10&gt;15,"No",IF(G10&lt;-15,"No","Yes")))</f>
        <v>N/A</v>
      </c>
      <c r="I10" s="10">
        <v>-5.54</v>
      </c>
      <c r="J10" s="10">
        <v>-7.57</v>
      </c>
      <c r="K10" s="9" t="str">
        <f t="shared" si="0"/>
        <v>Yes</v>
      </c>
    </row>
    <row r="11" spans="1:11" x14ac:dyDescent="0.2">
      <c r="A11" s="110" t="s">
        <v>309</v>
      </c>
      <c r="B11" s="35" t="s">
        <v>219</v>
      </c>
      <c r="C11" s="9">
        <v>0</v>
      </c>
      <c r="D11" s="9" t="str">
        <f>IF($B11="N/A","N/A",IF(C11&gt;10,"No",IF(C11&lt;=0,"No","Yes")))</f>
        <v>No</v>
      </c>
      <c r="E11" s="9">
        <v>0</v>
      </c>
      <c r="F11" s="9" t="str">
        <f>IF($B11="N/A","N/A",IF(E11&gt;10,"No",IF(E11&lt;=0,"No","Yes")))</f>
        <v>No</v>
      </c>
      <c r="G11" s="9">
        <v>0</v>
      </c>
      <c r="H11" s="9" t="str">
        <f>IF($B11="N/A","N/A",IF(G11&gt;10,"No",IF(G11&lt;=0,"No","Yes")))</f>
        <v>No</v>
      </c>
      <c r="I11" s="10" t="s">
        <v>1748</v>
      </c>
      <c r="J11" s="10" t="s">
        <v>1748</v>
      </c>
      <c r="K11" s="9" t="str">
        <f t="shared" si="0"/>
        <v>N/A</v>
      </c>
    </row>
    <row r="12" spans="1:11" x14ac:dyDescent="0.2">
      <c r="A12" s="110" t="s">
        <v>826</v>
      </c>
      <c r="B12" s="35" t="s">
        <v>213</v>
      </c>
      <c r="C12" s="96" t="s">
        <v>1748</v>
      </c>
      <c r="D12" s="9" t="str">
        <f>IF($B12="N/A","N/A",IF(C12&gt;15,"No",IF(C12&lt;-15,"No","Yes")))</f>
        <v>N/A</v>
      </c>
      <c r="E12" s="96" t="s">
        <v>1748</v>
      </c>
      <c r="F12" s="9" t="str">
        <f>IF($B12="N/A","N/A",IF(E12&gt;15,"No",IF(E12&lt;-15,"No","Yes")))</f>
        <v>N/A</v>
      </c>
      <c r="G12" s="96" t="s">
        <v>1748</v>
      </c>
      <c r="H12" s="9" t="str">
        <f>IF($B12="N/A","N/A",IF(G12&gt;15,"No",IF(G12&lt;-15,"No","Yes")))</f>
        <v>N/A</v>
      </c>
      <c r="I12" s="10" t="s">
        <v>1748</v>
      </c>
      <c r="J12" s="10" t="s">
        <v>1748</v>
      </c>
      <c r="K12" s="9" t="str">
        <f t="shared" si="0"/>
        <v>N/A</v>
      </c>
    </row>
    <row r="13" spans="1:11" x14ac:dyDescent="0.2">
      <c r="A13" s="110" t="s">
        <v>310</v>
      </c>
      <c r="B13" s="35" t="s">
        <v>214</v>
      </c>
      <c r="C13" s="8">
        <v>99.91559187</v>
      </c>
      <c r="D13" s="9" t="str">
        <f>IF($B13="N/A","N/A",IF(C13&gt;100,"No",IF(C13&lt;95,"No","Yes")))</f>
        <v>Yes</v>
      </c>
      <c r="E13" s="8">
        <v>99.908619051000002</v>
      </c>
      <c r="F13" s="9" t="str">
        <f>IF($B13="N/A","N/A",IF(E13&gt;100,"No",IF(E13&lt;95,"No","Yes")))</f>
        <v>Yes</v>
      </c>
      <c r="G13" s="8">
        <v>99.931116298999996</v>
      </c>
      <c r="H13" s="9" t="str">
        <f>IF($B13="N/A","N/A",IF(G13&gt;100,"No",IF(G13&lt;95,"No","Yes")))</f>
        <v>Yes</v>
      </c>
      <c r="I13" s="10">
        <v>-7.0000000000000001E-3</v>
      </c>
      <c r="J13" s="10">
        <v>2.2499999999999999E-2</v>
      </c>
      <c r="K13" s="9" t="str">
        <f t="shared" si="0"/>
        <v>Yes</v>
      </c>
    </row>
    <row r="14" spans="1:11" x14ac:dyDescent="0.2">
      <c r="A14" s="110" t="s">
        <v>827</v>
      </c>
      <c r="B14" s="35" t="s">
        <v>220</v>
      </c>
      <c r="C14" s="8">
        <v>1.1450680903999999</v>
      </c>
      <c r="D14" s="9" t="str">
        <f>IF($B14="N/A","N/A",IF(C14&gt;1,"Yes","No"))</f>
        <v>Yes</v>
      </c>
      <c r="E14" s="8">
        <v>1.1342699301000001</v>
      </c>
      <c r="F14" s="9" t="str">
        <f>IF($B14="N/A","N/A",IF(E14&gt;1,"Yes","No"))</f>
        <v>Yes</v>
      </c>
      <c r="G14" s="8">
        <v>1.1200168498</v>
      </c>
      <c r="H14" s="9" t="str">
        <f>IF($B14="N/A","N/A",IF(G14&gt;1,"Yes","No"))</f>
        <v>Yes</v>
      </c>
      <c r="I14" s="10">
        <v>-0.94299999999999995</v>
      </c>
      <c r="J14" s="10">
        <v>-1.26</v>
      </c>
      <c r="K14" s="9" t="str">
        <f t="shared" si="0"/>
        <v>Yes</v>
      </c>
    </row>
    <row r="15" spans="1:11" x14ac:dyDescent="0.2">
      <c r="A15" s="110" t="s">
        <v>311</v>
      </c>
      <c r="B15" s="35" t="s">
        <v>214</v>
      </c>
      <c r="C15" s="8">
        <v>76.561550409000006</v>
      </c>
      <c r="D15" s="9" t="str">
        <f>IF($B15="N/A","N/A",IF(C15&gt;100,"No",IF(C15&lt;95,"No","Yes")))</f>
        <v>No</v>
      </c>
      <c r="E15" s="8">
        <v>76.131296147</v>
      </c>
      <c r="F15" s="9" t="str">
        <f>IF($B15="N/A","N/A",IF(E15&gt;100,"No",IF(E15&lt;95,"No","Yes")))</f>
        <v>No</v>
      </c>
      <c r="G15" s="8">
        <v>76.900998814000005</v>
      </c>
      <c r="H15" s="9" t="str">
        <f>IF($B15="N/A","N/A",IF(G15&gt;100,"No",IF(G15&lt;95,"No","Yes")))</f>
        <v>No</v>
      </c>
      <c r="I15" s="10">
        <v>-0.56200000000000006</v>
      </c>
      <c r="J15" s="10">
        <v>1.0109999999999999</v>
      </c>
      <c r="K15" s="9" t="str">
        <f t="shared" si="0"/>
        <v>Yes</v>
      </c>
    </row>
    <row r="16" spans="1:11" x14ac:dyDescent="0.2">
      <c r="A16" s="110" t="s">
        <v>828</v>
      </c>
      <c r="B16" s="35" t="s">
        <v>221</v>
      </c>
      <c r="C16" s="8">
        <v>11.316766626</v>
      </c>
      <c r="D16" s="9" t="str">
        <f>IF($B16="N/A","N/A",IF(C16&gt;3,"Yes","No"))</f>
        <v>Yes</v>
      </c>
      <c r="E16" s="8">
        <v>11.498271558000001</v>
      </c>
      <c r="F16" s="9" t="str">
        <f>IF($B16="N/A","N/A",IF(E16&gt;3,"Yes","No"))</f>
        <v>Yes</v>
      </c>
      <c r="G16" s="8">
        <v>11.470763871999999</v>
      </c>
      <c r="H16" s="9" t="str">
        <f>IF($B16="N/A","N/A",IF(G16&gt;3,"Yes","No"))</f>
        <v>Yes</v>
      </c>
      <c r="I16" s="10">
        <v>1.6040000000000001</v>
      </c>
      <c r="J16" s="10">
        <v>-0.23899999999999999</v>
      </c>
      <c r="K16" s="9" t="str">
        <f t="shared" si="0"/>
        <v>Yes</v>
      </c>
    </row>
    <row r="17" spans="1:11" x14ac:dyDescent="0.2">
      <c r="A17" s="110" t="s">
        <v>829</v>
      </c>
      <c r="B17" s="35" t="s">
        <v>222</v>
      </c>
      <c r="C17" s="8">
        <v>3.3296413858</v>
      </c>
      <c r="D17" s="9" t="str">
        <f>IF($B17="N/A","N/A",IF(C17&gt;=8,"No",IF(C17&lt;2,"No","Yes")))</f>
        <v>Yes</v>
      </c>
      <c r="E17" s="8">
        <v>3.3768873615000001</v>
      </c>
      <c r="F17" s="9" t="str">
        <f>IF($B17="N/A","N/A",IF(E17&gt;=8,"No",IF(E17&lt;2,"No","Yes")))</f>
        <v>Yes</v>
      </c>
      <c r="G17" s="8">
        <v>3.3714887103</v>
      </c>
      <c r="H17" s="9" t="str">
        <f>IF($B17="N/A","N/A",IF(G17&gt;=8,"No",IF(G17&lt;2,"No","Yes")))</f>
        <v>Yes</v>
      </c>
      <c r="I17" s="10">
        <v>1.419</v>
      </c>
      <c r="J17" s="10">
        <v>-0.16</v>
      </c>
      <c r="K17" s="9" t="str">
        <f t="shared" si="0"/>
        <v>Yes</v>
      </c>
    </row>
    <row r="18" spans="1:11" x14ac:dyDescent="0.2">
      <c r="A18" s="110" t="s">
        <v>830</v>
      </c>
      <c r="B18" s="35" t="s">
        <v>222</v>
      </c>
      <c r="C18" s="8">
        <v>3.3282553623000002</v>
      </c>
      <c r="D18" s="9" t="str">
        <f>IF($B18="N/A","N/A",IF(C18&gt;=8,"No",IF(C18&lt;2,"No","Yes")))</f>
        <v>Yes</v>
      </c>
      <c r="E18" s="8">
        <v>3.3292986177000001</v>
      </c>
      <c r="F18" s="9" t="str">
        <f>IF($B18="N/A","N/A",IF(E18&gt;=8,"No",IF(E18&lt;2,"No","Yes")))</f>
        <v>Yes</v>
      </c>
      <c r="G18" s="8">
        <v>3.2989513166000002</v>
      </c>
      <c r="H18" s="9" t="str">
        <f>IF($B18="N/A","N/A",IF(G18&gt;=8,"No",IF(G18&lt;2,"No","Yes")))</f>
        <v>Yes</v>
      </c>
      <c r="I18" s="10">
        <v>3.1300000000000001E-2</v>
      </c>
      <c r="J18" s="10">
        <v>-0.91200000000000003</v>
      </c>
      <c r="K18" s="9" t="str">
        <f t="shared" si="0"/>
        <v>Yes</v>
      </c>
    </row>
    <row r="19" spans="1:11" x14ac:dyDescent="0.2">
      <c r="A19" s="110" t="s">
        <v>312</v>
      </c>
      <c r="B19" s="35" t="s">
        <v>223</v>
      </c>
      <c r="C19" s="8">
        <v>99.317982307999998</v>
      </c>
      <c r="D19" s="9" t="str">
        <f>IF(OR($B19="N/A",$C19="N/A"),"N/A",IF(C19&gt;100,"No",IF(C19&lt;98,"No","Yes")))</f>
        <v>Yes</v>
      </c>
      <c r="E19" s="8">
        <v>98.366108634</v>
      </c>
      <c r="F19" s="9" t="str">
        <f>IF(OR($B19="N/A",$E19="N/A"),"N/A",IF(E19&gt;100,"No",IF(E19&lt;98,"No","Yes")))</f>
        <v>Yes</v>
      </c>
      <c r="G19" s="8">
        <v>97.175768245</v>
      </c>
      <c r="H19" s="9" t="str">
        <f>IF($B19="N/A","N/A",IF(G19&gt;100,"No",IF(G19&lt;98,"No","Yes")))</f>
        <v>No</v>
      </c>
      <c r="I19" s="10">
        <v>-0.95799999999999996</v>
      </c>
      <c r="J19" s="10">
        <v>-1.21</v>
      </c>
      <c r="K19" s="9" t="str">
        <f t="shared" si="0"/>
        <v>Yes</v>
      </c>
    </row>
    <row r="20" spans="1:11" x14ac:dyDescent="0.2">
      <c r="A20" s="110" t="s">
        <v>31</v>
      </c>
      <c r="B20" s="60" t="s">
        <v>214</v>
      </c>
      <c r="C20" s="8">
        <v>98.879060030999995</v>
      </c>
      <c r="D20" s="9" t="str">
        <f>IF($B20="N/A","N/A",IF(C20&gt;100,"No",IF(C20&lt;95,"No","Yes")))</f>
        <v>Yes</v>
      </c>
      <c r="E20" s="8">
        <v>97.923824840999998</v>
      </c>
      <c r="F20" s="9" t="str">
        <f>IF($B20="N/A","N/A",IF(E20&gt;100,"No",IF(E20&lt;95,"No","Yes")))</f>
        <v>Yes</v>
      </c>
      <c r="G20" s="8">
        <v>96.762466036999996</v>
      </c>
      <c r="H20" s="9" t="str">
        <f>IF($B20="N/A","N/A",IF(G20&gt;100,"No",IF(G20&lt;95,"No","Yes")))</f>
        <v>Yes</v>
      </c>
      <c r="I20" s="10">
        <v>-0.96599999999999997</v>
      </c>
      <c r="J20" s="10">
        <v>-1.19</v>
      </c>
      <c r="K20" s="9" t="str">
        <f t="shared" si="0"/>
        <v>Yes</v>
      </c>
    </row>
    <row r="21" spans="1:11" x14ac:dyDescent="0.2">
      <c r="A21" s="110" t="s">
        <v>313</v>
      </c>
      <c r="B21" s="35" t="s">
        <v>214</v>
      </c>
      <c r="C21" s="8">
        <v>99.996623674999995</v>
      </c>
      <c r="D21" s="9" t="str">
        <f>IF($B21="N/A","N/A",IF(C21&gt;100,"No",IF(C21&lt;95,"No","Yes")))</f>
        <v>Yes</v>
      </c>
      <c r="E21" s="8">
        <v>99.992689523999999</v>
      </c>
      <c r="F21" s="9" t="str">
        <f>IF($B21="N/A","N/A",IF(E21&gt;100,"No",IF(E21&lt;95,"No","Yes")))</f>
        <v>Yes</v>
      </c>
      <c r="G21" s="8">
        <v>99.984692511000006</v>
      </c>
      <c r="H21" s="9" t="str">
        <f>IF($B21="N/A","N/A",IF(G21&gt;100,"No",IF(G21&lt;95,"No","Yes")))</f>
        <v>Yes</v>
      </c>
      <c r="I21" s="10">
        <v>-4.0000000000000001E-3</v>
      </c>
      <c r="J21" s="10">
        <v>-8.0000000000000002E-3</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1748</v>
      </c>
      <c r="J22" s="10" t="s">
        <v>1748</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5.2277668984999996</v>
      </c>
      <c r="D24" s="9" t="str">
        <f>IF($B24="N/A","N/A",IF(C24&gt;=2,"Yes","No"))</f>
        <v>Yes</v>
      </c>
      <c r="E24" s="8">
        <v>5.3083193216</v>
      </c>
      <c r="F24" s="9" t="str">
        <f>IF($B24="N/A","N/A",IF(E24&gt;=2,"Yes","No"))</f>
        <v>Yes</v>
      </c>
      <c r="G24" s="8">
        <v>5.4203053843999998</v>
      </c>
      <c r="H24" s="9" t="str">
        <f>IF($B24="N/A","N/A",IF(G24&gt;=2,"Yes","No"))</f>
        <v>Yes</v>
      </c>
      <c r="I24" s="10">
        <v>1.5409999999999999</v>
      </c>
      <c r="J24" s="10">
        <v>2.11</v>
      </c>
      <c r="K24" s="9" t="str">
        <f t="shared" si="0"/>
        <v>Yes</v>
      </c>
    </row>
    <row r="25" spans="1:11" x14ac:dyDescent="0.2">
      <c r="A25" s="110" t="s">
        <v>832</v>
      </c>
      <c r="B25" s="35" t="s">
        <v>226</v>
      </c>
      <c r="C25" s="8">
        <v>7.1578094402000003</v>
      </c>
      <c r="D25" s="9" t="str">
        <f>IF($B25="N/A","N/A",IF(C25&gt;30,"No",IF(C25&lt;5,"No","Yes")))</f>
        <v>Yes</v>
      </c>
      <c r="E25" s="8">
        <v>4.8468455296000004</v>
      </c>
      <c r="F25" s="9" t="str">
        <f>IF($B25="N/A","N/A",IF(E25&gt;30,"No",IF(E25&lt;5,"No","Yes")))</f>
        <v>No</v>
      </c>
      <c r="G25" s="8">
        <v>6.1995331216</v>
      </c>
      <c r="H25" s="9" t="str">
        <f>IF($B25="N/A","N/A",IF(G25&gt;30,"No",IF(G25&lt;5,"No","Yes")))</f>
        <v>Yes</v>
      </c>
      <c r="I25" s="10">
        <v>-32.299999999999997</v>
      </c>
      <c r="J25" s="10">
        <v>27.91</v>
      </c>
      <c r="K25" s="9" t="str">
        <f t="shared" si="0"/>
        <v>Yes</v>
      </c>
    </row>
    <row r="26" spans="1:11" x14ac:dyDescent="0.2">
      <c r="A26" s="110" t="s">
        <v>833</v>
      </c>
      <c r="B26" s="35" t="s">
        <v>227</v>
      </c>
      <c r="C26" s="8">
        <v>14.565466946000001</v>
      </c>
      <c r="D26" s="9" t="str">
        <f>IF($B26="N/A","N/A",IF(C26&gt;75,"No",IF(C26&lt;15,"No","Yes")))</f>
        <v>No</v>
      </c>
      <c r="E26" s="8">
        <v>8.1621463556999991</v>
      </c>
      <c r="F26" s="9" t="str">
        <f>IF($B26="N/A","N/A",IF(E26&gt;75,"No",IF(E26&lt;15,"No","Yes")))</f>
        <v>No</v>
      </c>
      <c r="G26" s="8">
        <v>14.855918258000001</v>
      </c>
      <c r="H26" s="9" t="str">
        <f>IF($B26="N/A","N/A",IF(G26&gt;75,"No",IF(G26&lt;15,"No","Yes")))</f>
        <v>No</v>
      </c>
      <c r="I26" s="10">
        <v>-44</v>
      </c>
      <c r="J26" s="10">
        <v>82.01</v>
      </c>
      <c r="K26" s="9" t="str">
        <f t="shared" si="0"/>
        <v>No</v>
      </c>
    </row>
    <row r="27" spans="1:11" x14ac:dyDescent="0.2">
      <c r="A27" s="110" t="s">
        <v>834</v>
      </c>
      <c r="B27" s="35" t="s">
        <v>228</v>
      </c>
      <c r="C27" s="8">
        <v>78.269970963999995</v>
      </c>
      <c r="D27" s="9" t="str">
        <f>IF($B27="N/A","N/A",IF(C27&gt;70,"No",IF(C27&lt;25,"No","Yes")))</f>
        <v>No</v>
      </c>
      <c r="E27" s="8">
        <v>48.000584838000002</v>
      </c>
      <c r="F27" s="9" t="str">
        <f>IF($B27="N/A","N/A",IF(E27&gt;70,"No",IF(E27&lt;25,"No","Yes")))</f>
        <v>Yes</v>
      </c>
      <c r="G27" s="8">
        <v>78.944548620000006</v>
      </c>
      <c r="H27" s="9" t="str">
        <f>IF($B27="N/A","N/A",IF(G27&gt;70,"No",IF(G27&lt;25,"No","Yes")))</f>
        <v>No</v>
      </c>
      <c r="I27" s="10">
        <v>-38.700000000000003</v>
      </c>
      <c r="J27" s="10">
        <v>64.47</v>
      </c>
      <c r="K27" s="9" t="str">
        <f t="shared" si="0"/>
        <v>No</v>
      </c>
    </row>
    <row r="28" spans="1:11" x14ac:dyDescent="0.2">
      <c r="A28" s="110" t="s">
        <v>318</v>
      </c>
      <c r="B28" s="35" t="s">
        <v>229</v>
      </c>
      <c r="C28" s="8">
        <v>69.332838139000003</v>
      </c>
      <c r="D28" s="9" t="str">
        <f>IF($B28="N/A","N/A",IF(C28&gt;70,"No",IF(C28&lt;35,"No","Yes")))</f>
        <v>Yes</v>
      </c>
      <c r="E28" s="8">
        <v>71.295416332000002</v>
      </c>
      <c r="F28" s="9" t="str">
        <f>IF($B28="N/A","N/A",IF(E28&gt;70,"No",IF(E28&lt;35,"No","Yes")))</f>
        <v>No</v>
      </c>
      <c r="G28" s="8">
        <v>71.704106233999994</v>
      </c>
      <c r="H28" s="9" t="str">
        <f>IF($B28="N/A","N/A",IF(G28&gt;70,"No",IF(G28&lt;35,"No","Yes")))</f>
        <v>No</v>
      </c>
      <c r="I28" s="10">
        <v>2.831</v>
      </c>
      <c r="J28" s="10">
        <v>0.57320000000000004</v>
      </c>
      <c r="K28" s="9" t="str">
        <f t="shared" si="0"/>
        <v>Yes</v>
      </c>
    </row>
    <row r="29" spans="1:11" x14ac:dyDescent="0.2">
      <c r="A29" s="110" t="s">
        <v>835</v>
      </c>
      <c r="B29" s="35" t="s">
        <v>220</v>
      </c>
      <c r="C29" s="8">
        <v>2.2107134160999999</v>
      </c>
      <c r="D29" s="9" t="str">
        <f>IF($B29="N/A","N/A",IF(C29&gt;1,"Yes","No"))</f>
        <v>Yes</v>
      </c>
      <c r="E29" s="8">
        <v>2.2384516791000002</v>
      </c>
      <c r="F29" s="9" t="str">
        <f>IF($B29="N/A","N/A",IF(E29&gt;1,"Yes","No"))</f>
        <v>Yes</v>
      </c>
      <c r="G29" s="8">
        <v>2.2046752414999999</v>
      </c>
      <c r="H29" s="9" t="str">
        <f>IF($B29="N/A","N/A",IF(G29&gt;1,"Yes","No"))</f>
        <v>Yes</v>
      </c>
      <c r="I29" s="10">
        <v>1.2549999999999999</v>
      </c>
      <c r="J29" s="10">
        <v>-1.51</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1748</v>
      </c>
      <c r="J30" s="10" t="s">
        <v>1748</v>
      </c>
      <c r="K30" s="9" t="str">
        <f t="shared" si="0"/>
        <v>N/A</v>
      </c>
    </row>
    <row r="31" spans="1:11" x14ac:dyDescent="0.2">
      <c r="A31" s="110" t="s">
        <v>836</v>
      </c>
      <c r="B31" s="35" t="s">
        <v>213</v>
      </c>
      <c r="C31" s="8">
        <v>99.956172389000002</v>
      </c>
      <c r="D31" s="9" t="str">
        <f>IF($B31="N/A","N/A",IF(C31&gt;15,"No",IF(C31&lt;-15,"No","Yes")))</f>
        <v>N/A</v>
      </c>
      <c r="E31" s="8">
        <v>99.902589079999998</v>
      </c>
      <c r="F31" s="9" t="str">
        <f>IF($B31="N/A","N/A",IF(E31&gt;15,"No",IF(E31&lt;-15,"No","Yes")))</f>
        <v>N/A</v>
      </c>
      <c r="G31" s="8">
        <v>99.973314832</v>
      </c>
      <c r="H31" s="9" t="str">
        <f>IF($B31="N/A","N/A",IF(G31&gt;15,"No",IF(G31&lt;-15,"No","Yes")))</f>
        <v>N/A</v>
      </c>
      <c r="I31" s="10">
        <v>-5.3999999999999999E-2</v>
      </c>
      <c r="J31" s="10">
        <v>7.0800000000000002E-2</v>
      </c>
      <c r="K31" s="9" t="str">
        <f t="shared" si="0"/>
        <v>Yes</v>
      </c>
    </row>
    <row r="32" spans="1:11" x14ac:dyDescent="0.2">
      <c r="A32" s="110" t="s">
        <v>320</v>
      </c>
      <c r="B32" s="35" t="s">
        <v>213</v>
      </c>
      <c r="C32" s="8" t="s">
        <v>1748</v>
      </c>
      <c r="D32" s="9" t="str">
        <f>IF($B32="N/A","N/A",IF(C32&gt;15,"No",IF(C32&lt;-15,"No","Yes")))</f>
        <v>N/A</v>
      </c>
      <c r="E32" s="8" t="s">
        <v>1748</v>
      </c>
      <c r="F32" s="9" t="str">
        <f>IF($B32="N/A","N/A",IF(E32&gt;15,"No",IF(E32&lt;-15,"No","Yes")))</f>
        <v>N/A</v>
      </c>
      <c r="G32" s="8" t="s">
        <v>1748</v>
      </c>
      <c r="H32" s="9" t="str">
        <f>IF($B32="N/A","N/A",IF(G32&gt;15,"No",IF(G32&lt;-15,"No","Yes")))</f>
        <v>N/A</v>
      </c>
      <c r="I32" s="10" t="s">
        <v>1748</v>
      </c>
      <c r="J32" s="10" t="s">
        <v>1748</v>
      </c>
      <c r="K32" s="9" t="str">
        <f t="shared" si="0"/>
        <v>N/A</v>
      </c>
    </row>
    <row r="33" spans="1:11" x14ac:dyDescent="0.2">
      <c r="A33" s="110" t="s">
        <v>321</v>
      </c>
      <c r="B33" s="35" t="s">
        <v>213</v>
      </c>
      <c r="C33" s="8">
        <v>99.980512520999994</v>
      </c>
      <c r="D33" s="9" t="str">
        <f>IF($B33="N/A","N/A",IF(C33&gt;15,"No",IF(C33&lt;-15,"No","Yes")))</f>
        <v>N/A</v>
      </c>
      <c r="E33" s="8">
        <v>99.994868109999999</v>
      </c>
      <c r="F33" s="9" t="str">
        <f>IF($B33="N/A","N/A",IF(E33&gt;15,"No",IF(E33&lt;-15,"No","Yes")))</f>
        <v>N/A</v>
      </c>
      <c r="G33" s="8">
        <v>99.978646166999994</v>
      </c>
      <c r="H33" s="9" t="str">
        <f>IF($B33="N/A","N/A",IF(G33&gt;15,"No",IF(G33&lt;-15,"No","Yes")))</f>
        <v>N/A</v>
      </c>
      <c r="I33" s="10">
        <v>1.44E-2</v>
      </c>
      <c r="J33" s="10">
        <v>-1.6E-2</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1748</v>
      </c>
      <c r="J34" s="10" t="s">
        <v>1748</v>
      </c>
      <c r="K34" s="9" t="str">
        <f t="shared" si="0"/>
        <v>N/A</v>
      </c>
    </row>
    <row r="35" spans="1:11" x14ac:dyDescent="0.2">
      <c r="A35" s="110" t="s">
        <v>323</v>
      </c>
      <c r="B35" s="35" t="s">
        <v>213</v>
      </c>
      <c r="C35" s="8">
        <v>46.093591734999997</v>
      </c>
      <c r="D35" s="9" t="str">
        <f>IF($B35="N/A","N/A",IF(C35&gt;15,"No",IF(C35&lt;-15,"No","Yes")))</f>
        <v>N/A</v>
      </c>
      <c r="E35" s="8">
        <v>44.802251626999997</v>
      </c>
      <c r="F35" s="9" t="str">
        <f>IF($B35="N/A","N/A",IF(E35&gt;15,"No",IF(E35&lt;-15,"No","Yes")))</f>
        <v>N/A</v>
      </c>
      <c r="G35" s="8">
        <v>46.266886073999999</v>
      </c>
      <c r="H35" s="9" t="str">
        <f>IF($B35="N/A","N/A",IF(G35&gt;15,"No",IF(G35&lt;-15,"No","Yes")))</f>
        <v>N/A</v>
      </c>
      <c r="I35" s="10">
        <v>-2.8</v>
      </c>
      <c r="J35" s="10">
        <v>3.2690000000000001</v>
      </c>
      <c r="K35" s="9" t="str">
        <f t="shared" si="0"/>
        <v>Yes</v>
      </c>
    </row>
    <row r="36" spans="1:11" ht="25.5" x14ac:dyDescent="0.2">
      <c r="A36" s="110" t="s">
        <v>369</v>
      </c>
      <c r="B36" s="35" t="s">
        <v>213</v>
      </c>
      <c r="C36" s="8">
        <v>12.306705382000001</v>
      </c>
      <c r="D36" s="9" t="str">
        <f>IF($B36="N/A","N/A",IF(C36&gt;15,"No",IF(C36&lt;-15,"No","Yes")))</f>
        <v>N/A</v>
      </c>
      <c r="E36" s="8">
        <v>13.005336647</v>
      </c>
      <c r="F36" s="9" t="str">
        <f>IF($B36="N/A","N/A",IF(E36&gt;15,"No",IF(E36&lt;-15,"No","Yes")))</f>
        <v>N/A</v>
      </c>
      <c r="G36" s="8">
        <v>13.543301059999999</v>
      </c>
      <c r="H36" s="9" t="str">
        <f>IF($B36="N/A","N/A",IF(G36&gt;15,"No",IF(G36&lt;-15,"No","Yes")))</f>
        <v>N/A</v>
      </c>
      <c r="I36" s="10">
        <v>5.6769999999999996</v>
      </c>
      <c r="J36" s="10">
        <v>4.1360000000000001</v>
      </c>
      <c r="K36" s="9" t="str">
        <f t="shared" si="0"/>
        <v>Yes</v>
      </c>
    </row>
    <row r="37" spans="1:11" x14ac:dyDescent="0.2">
      <c r="A37" s="110" t="s">
        <v>374</v>
      </c>
      <c r="B37" s="35" t="s">
        <v>231</v>
      </c>
      <c r="C37" s="8">
        <v>95.131339050999998</v>
      </c>
      <c r="D37" s="9" t="str">
        <f>IF($B37="N/A","N/A",IF(C37&gt;90,"No",IF(C37&lt;75,"No","Yes")))</f>
        <v>No</v>
      </c>
      <c r="E37" s="8">
        <v>95.105636376999996</v>
      </c>
      <c r="F37" s="9" t="str">
        <f>IF($B37="N/A","N/A",IF(E37&gt;90,"No",IF(E37&lt;75,"No","Yes")))</f>
        <v>No</v>
      </c>
      <c r="G37" s="8">
        <v>95.170487160999997</v>
      </c>
      <c r="H37" s="9" t="str">
        <f>IF($B37="N/A","N/A",IF(G37&gt;90,"No",IF(G37&lt;75,"No","Yes")))</f>
        <v>No</v>
      </c>
      <c r="I37" s="10">
        <v>-2.7E-2</v>
      </c>
      <c r="J37" s="10">
        <v>6.8199999999999997E-2</v>
      </c>
      <c r="K37" s="9" t="str">
        <f>IF(J37="Div by 0", "N/A", IF(J37="N/A","N/A", IF(J37&gt;30, "No", IF(J37&lt;-30, "No", "Yes"))))</f>
        <v>Yes</v>
      </c>
    </row>
    <row r="38" spans="1:11" x14ac:dyDescent="0.2">
      <c r="A38" s="110" t="s">
        <v>375</v>
      </c>
      <c r="B38" s="35" t="s">
        <v>232</v>
      </c>
      <c r="C38" s="8">
        <v>3.1163481666999999</v>
      </c>
      <c r="D38" s="9" t="str">
        <f>IF($B38="N/A","N/A",IF(C38&gt;10,"No",IF(C38&lt;1,"No","Yes")))</f>
        <v>Yes</v>
      </c>
      <c r="E38" s="8">
        <v>3.0557789311999999</v>
      </c>
      <c r="F38" s="9" t="str">
        <f>IF($B38="N/A","N/A",IF(E38&gt;10,"No",IF(E38&lt;1,"No","Yes")))</f>
        <v>Yes</v>
      </c>
      <c r="G38" s="8">
        <v>3.0691515824</v>
      </c>
      <c r="H38" s="9" t="str">
        <f>IF($B38="N/A","N/A",IF(G38&gt;10,"No",IF(G38&lt;1,"No","Yes")))</f>
        <v>Yes</v>
      </c>
      <c r="I38" s="10">
        <v>-1.94</v>
      </c>
      <c r="J38" s="10">
        <v>0.43759999999999999</v>
      </c>
      <c r="K38" s="9" t="str">
        <f>IF(J38="Div by 0", "N/A", IF(J38="N/A","N/A", IF(J38&gt;30, "No", IF(J38&lt;-30, "No", "Yes"))))</f>
        <v>Yes</v>
      </c>
    </row>
    <row r="39" spans="1:11" x14ac:dyDescent="0.2">
      <c r="A39" s="110" t="s">
        <v>376</v>
      </c>
      <c r="B39" s="35" t="s">
        <v>233</v>
      </c>
      <c r="C39" s="8">
        <v>0.41528800049999998</v>
      </c>
      <c r="D39" s="9" t="str">
        <f>IF($B39="N/A","N/A",IF(C39&gt;2,"No",IF(C39&lt;=0,"No","Yes")))</f>
        <v>Yes</v>
      </c>
      <c r="E39" s="8">
        <v>0.38379998539999999</v>
      </c>
      <c r="F39" s="9" t="str">
        <f>IF($B39="N/A","N/A",IF(E39&gt;2,"No",IF(E39&lt;=0,"No","Yes")))</f>
        <v>Yes</v>
      </c>
      <c r="G39" s="8">
        <v>0.39799471889999999</v>
      </c>
      <c r="H39" s="9" t="str">
        <f>IF($B39="N/A","N/A",IF(G39&gt;2,"No",IF(G39&lt;=0,"No","Yes")))</f>
        <v>Yes</v>
      </c>
      <c r="I39" s="10">
        <v>-7.58</v>
      </c>
      <c r="J39" s="10">
        <v>3.698</v>
      </c>
      <c r="K39" s="9" t="str">
        <f>IF(J39="Div by 0", "N/A", IF(J39="N/A","N/A", IF(J39&gt;30, "No", IF(J39&lt;-30, "No", "Yes"))))</f>
        <v>Yes</v>
      </c>
    </row>
    <row r="40" spans="1:11" x14ac:dyDescent="0.2">
      <c r="A40" s="110" t="s">
        <v>377</v>
      </c>
      <c r="B40" s="35" t="s">
        <v>234</v>
      </c>
      <c r="C40" s="8">
        <v>0.55034100880000003</v>
      </c>
      <c r="D40" s="9" t="str">
        <f>IF($B40="N/A","N/A",IF(C40&gt;3,"No",IF(C40&lt;=0,"No","Yes")))</f>
        <v>Yes</v>
      </c>
      <c r="E40" s="8">
        <v>0.51904378979999999</v>
      </c>
      <c r="F40" s="9" t="str">
        <f>IF($B40="N/A","N/A",IF(E40&gt;3,"No",IF(E40&lt;=0,"No","Yes")))</f>
        <v>Yes</v>
      </c>
      <c r="G40" s="8">
        <v>0.61229956760000004</v>
      </c>
      <c r="H40" s="9" t="str">
        <f>IF($B40="N/A","N/A",IF(G40&gt;3,"No",IF(G40&lt;=0,"No","Yes")))</f>
        <v>Yes</v>
      </c>
      <c r="I40" s="10">
        <v>-5.69</v>
      </c>
      <c r="J40" s="10">
        <v>17.97</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1926</v>
      </c>
      <c r="D6" s="9" t="str">
        <f>IF($B6="N/A","N/A",IF(C6&gt;15,"No",IF(C6&lt;-15,"No","Yes")))</f>
        <v>N/A</v>
      </c>
      <c r="E6" s="36">
        <v>1791</v>
      </c>
      <c r="F6" s="9" t="str">
        <f>IF($B6="N/A","N/A",IF(E6&gt;15,"No",IF(E6&lt;-15,"No","Yes")))</f>
        <v>N/A</v>
      </c>
      <c r="G6" s="36">
        <v>1815</v>
      </c>
      <c r="H6" s="9" t="str">
        <f>IF($B6="N/A","N/A",IF(G6&gt;15,"No",IF(G6&lt;-15,"No","Yes")))</f>
        <v>N/A</v>
      </c>
      <c r="I6" s="10">
        <v>-7.01</v>
      </c>
      <c r="J6" s="10">
        <v>1.34</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110" t="s">
        <v>824</v>
      </c>
      <c r="B9" s="35" t="s">
        <v>213</v>
      </c>
      <c r="C9" s="96">
        <v>1093.815161</v>
      </c>
      <c r="D9" s="9" t="str">
        <f>IF($B9="N/A","N/A",IF(C9&gt;15,"No",IF(C9&lt;-15,"No","Yes")))</f>
        <v>N/A</v>
      </c>
      <c r="E9" s="96">
        <v>1292.9955332</v>
      </c>
      <c r="F9" s="9" t="str">
        <f>IF($B9="N/A","N/A",IF(E9&gt;15,"No",IF(E9&lt;-15,"No","Yes")))</f>
        <v>N/A</v>
      </c>
      <c r="G9" s="96">
        <v>1123.4391184999999</v>
      </c>
      <c r="H9" s="9" t="str">
        <f>IF($B9="N/A","N/A",IF(G9&gt;15,"No",IF(G9&lt;-15,"No","Yes")))</f>
        <v>N/A</v>
      </c>
      <c r="I9" s="10">
        <v>18.21</v>
      </c>
      <c r="J9" s="10">
        <v>-13.1</v>
      </c>
      <c r="K9" s="9" t="str">
        <f t="shared" si="0"/>
        <v>Yes</v>
      </c>
    </row>
    <row r="10" spans="1:11" x14ac:dyDescent="0.2">
      <c r="A10" s="110" t="s">
        <v>309</v>
      </c>
      <c r="B10" s="35" t="s">
        <v>213</v>
      </c>
      <c r="C10" s="8">
        <v>0</v>
      </c>
      <c r="D10" s="9" t="str">
        <f>IF($B10="N/A","N/A",IF(C10&gt;15,"No",IF(C10&lt;-15,"No","Yes")))</f>
        <v>N/A</v>
      </c>
      <c r="E10" s="8">
        <v>0</v>
      </c>
      <c r="F10" s="9" t="str">
        <f>IF($B10="N/A","N/A",IF(E10&gt;15,"No",IF(E10&lt;-15,"No","Yes")))</f>
        <v>N/A</v>
      </c>
      <c r="G10" s="8">
        <v>0</v>
      </c>
      <c r="H10" s="9" t="str">
        <f>IF($B10="N/A","N/A",IF(G10&gt;15,"No",IF(G10&lt;-15,"No","Yes")))</f>
        <v>N/A</v>
      </c>
      <c r="I10" s="10" t="s">
        <v>1748</v>
      </c>
      <c r="J10" s="10" t="s">
        <v>1748</v>
      </c>
      <c r="K10" s="9" t="str">
        <f t="shared" si="0"/>
        <v>N/A</v>
      </c>
    </row>
    <row r="11" spans="1:11" x14ac:dyDescent="0.2">
      <c r="A11" s="110" t="s">
        <v>826</v>
      </c>
      <c r="B11" s="35" t="s">
        <v>213</v>
      </c>
      <c r="C11" s="96" t="s">
        <v>1748</v>
      </c>
      <c r="D11" s="9" t="str">
        <f>IF($B11="N/A","N/A",IF(C11&gt;15,"No",IF(C11&lt;-15,"No","Yes")))</f>
        <v>N/A</v>
      </c>
      <c r="E11" s="96" t="s">
        <v>1748</v>
      </c>
      <c r="F11" s="9" t="str">
        <f>IF($B11="N/A","N/A",IF(E11&gt;15,"No",IF(E11&lt;-15,"No","Yes")))</f>
        <v>N/A</v>
      </c>
      <c r="G11" s="96" t="s">
        <v>1748</v>
      </c>
      <c r="H11" s="9" t="str">
        <f>IF($B11="N/A","N/A",IF(G11&gt;15,"No",IF(G11&lt;-15,"No","Yes")))</f>
        <v>N/A</v>
      </c>
      <c r="I11" s="10" t="s">
        <v>1748</v>
      </c>
      <c r="J11" s="10" t="s">
        <v>1748</v>
      </c>
      <c r="K11" s="9" t="str">
        <f t="shared" si="0"/>
        <v>N/A</v>
      </c>
    </row>
    <row r="12" spans="1:11" x14ac:dyDescent="0.2">
      <c r="A12" s="110" t="s">
        <v>310</v>
      </c>
      <c r="B12" s="35" t="s">
        <v>214</v>
      </c>
      <c r="C12" s="8">
        <v>98.182762201000003</v>
      </c>
      <c r="D12" s="9" t="str">
        <f>IF($B12="N/A","N/A",IF(C12&gt;100,"No",IF(C12&lt;95,"No","Yes")))</f>
        <v>Yes</v>
      </c>
      <c r="E12" s="8">
        <v>96.705750976999994</v>
      </c>
      <c r="F12" s="9" t="str">
        <f>IF($B12="N/A","N/A",IF(E12&gt;100,"No",IF(E12&lt;95,"No","Yes")))</f>
        <v>Yes</v>
      </c>
      <c r="G12" s="8">
        <v>94.325068870999999</v>
      </c>
      <c r="H12" s="9" t="str">
        <f>IF($B12="N/A","N/A",IF(G12&gt;100,"No",IF(G12&lt;95,"No","Yes")))</f>
        <v>No</v>
      </c>
      <c r="I12" s="10">
        <v>-1.5</v>
      </c>
      <c r="J12" s="10">
        <v>-2.46</v>
      </c>
      <c r="K12" s="9" t="str">
        <f t="shared" si="0"/>
        <v>Yes</v>
      </c>
    </row>
    <row r="13" spans="1:11" x14ac:dyDescent="0.2">
      <c r="A13" s="110" t="s">
        <v>827</v>
      </c>
      <c r="B13" s="35" t="s">
        <v>220</v>
      </c>
      <c r="C13" s="8">
        <v>1.2374405076999999</v>
      </c>
      <c r="D13" s="9" t="str">
        <f>IF($B13="N/A","N/A",IF(C13&gt;1,"Yes","No"))</f>
        <v>Yes</v>
      </c>
      <c r="E13" s="8">
        <v>1.2009237875000001</v>
      </c>
      <c r="F13" s="9" t="str">
        <f>IF($B13="N/A","N/A",IF(E13&gt;1,"Yes","No"))</f>
        <v>Yes</v>
      </c>
      <c r="G13" s="8">
        <v>1.2278037383</v>
      </c>
      <c r="H13" s="9" t="str">
        <f>IF($B13="N/A","N/A",IF(G13&gt;1,"Yes","No"))</f>
        <v>Yes</v>
      </c>
      <c r="I13" s="10">
        <v>-2.95</v>
      </c>
      <c r="J13" s="10">
        <v>2.238</v>
      </c>
      <c r="K13" s="9" t="str">
        <f t="shared" si="0"/>
        <v>Yes</v>
      </c>
    </row>
    <row r="14" spans="1:11" x14ac:dyDescent="0.2">
      <c r="A14" s="110" t="s">
        <v>311</v>
      </c>
      <c r="B14" s="35" t="s">
        <v>214</v>
      </c>
      <c r="C14" s="8">
        <v>81.100726894999994</v>
      </c>
      <c r="D14" s="9" t="str">
        <f>IF($B14="N/A","N/A",IF(C14&gt;100,"No",IF(C14&lt;95,"No","Yes")))</f>
        <v>No</v>
      </c>
      <c r="E14" s="8">
        <v>79.731993299999999</v>
      </c>
      <c r="F14" s="9" t="str">
        <f>IF($B14="N/A","N/A",IF(E14&gt;100,"No",IF(E14&lt;95,"No","Yes")))</f>
        <v>No</v>
      </c>
      <c r="G14" s="8">
        <v>81.763085399000005</v>
      </c>
      <c r="H14" s="9" t="str">
        <f>IF($B14="N/A","N/A",IF(G14&gt;100,"No",IF(G14&lt;95,"No","Yes")))</f>
        <v>No</v>
      </c>
      <c r="I14" s="10">
        <v>-1.69</v>
      </c>
      <c r="J14" s="10">
        <v>2.5470000000000002</v>
      </c>
      <c r="K14" s="9" t="str">
        <f t="shared" si="0"/>
        <v>Yes</v>
      </c>
    </row>
    <row r="15" spans="1:11" x14ac:dyDescent="0.2">
      <c r="A15" s="110" t="s">
        <v>828</v>
      </c>
      <c r="B15" s="35" t="s">
        <v>221</v>
      </c>
      <c r="C15" s="8">
        <v>14.174135722999999</v>
      </c>
      <c r="D15" s="9" t="str">
        <f>IF($B15="N/A","N/A",IF(C15&gt;3,"Yes","No"))</f>
        <v>Yes</v>
      </c>
      <c r="E15" s="8">
        <v>14.380952381</v>
      </c>
      <c r="F15" s="9" t="str">
        <f>IF($B15="N/A","N/A",IF(E15&gt;3,"Yes","No"))</f>
        <v>Yes</v>
      </c>
      <c r="G15" s="8">
        <v>14.249326146</v>
      </c>
      <c r="H15" s="9" t="str">
        <f>IF($B15="N/A","N/A",IF(G15&gt;3,"Yes","No"))</f>
        <v>Yes</v>
      </c>
      <c r="I15" s="10">
        <v>1.4590000000000001</v>
      </c>
      <c r="J15" s="10">
        <v>-0.91500000000000004</v>
      </c>
      <c r="K15" s="9" t="str">
        <f t="shared" si="0"/>
        <v>Yes</v>
      </c>
    </row>
    <row r="16" spans="1:11" x14ac:dyDescent="0.2">
      <c r="A16" s="110" t="s">
        <v>829</v>
      </c>
      <c r="B16" s="35" t="s">
        <v>222</v>
      </c>
      <c r="C16" s="8">
        <v>5.1786085150999996</v>
      </c>
      <c r="D16" s="9" t="str">
        <f>IF($B16="N/A","N/A",IF(C16&gt;=8,"No",IF(C16&lt;2,"No","Yes")))</f>
        <v>Yes</v>
      </c>
      <c r="E16" s="8">
        <v>5.4053601340000004</v>
      </c>
      <c r="F16" s="9" t="str">
        <f>IF($B16="N/A","N/A",IF(E16&gt;=8,"No",IF(E16&lt;2,"No","Yes")))</f>
        <v>Yes</v>
      </c>
      <c r="G16" s="8">
        <v>5.1626240353000004</v>
      </c>
      <c r="H16" s="9" t="str">
        <f>IF($B16="N/A","N/A",IF(G16&gt;=8,"No",IF(G16&lt;2,"No","Yes")))</f>
        <v>Yes</v>
      </c>
      <c r="I16" s="10">
        <v>4.3789999999999996</v>
      </c>
      <c r="J16" s="10">
        <v>-4.49</v>
      </c>
      <c r="K16" s="9" t="str">
        <f t="shared" si="0"/>
        <v>Yes</v>
      </c>
    </row>
    <row r="17" spans="1:11" x14ac:dyDescent="0.2">
      <c r="A17" s="110" t="s">
        <v>312</v>
      </c>
      <c r="B17" s="35" t="s">
        <v>223</v>
      </c>
      <c r="C17" s="8">
        <v>99.480789200000004</v>
      </c>
      <c r="D17" s="9" t="str">
        <f>IF(OR($B17="N/A",$C17="N/A"),"N/A",IF(C17&gt;100,"No",IF(C17&lt;98,"No","Yes")))</f>
        <v>Yes</v>
      </c>
      <c r="E17" s="8">
        <v>99.050809603999994</v>
      </c>
      <c r="F17" s="9" t="str">
        <f>IF(OR($B17="N/A",$E17="N/A"),"N/A",IF(E17&gt;100,"No",IF(E17&lt;98,"No","Yes")))</f>
        <v>Yes</v>
      </c>
      <c r="G17" s="8">
        <v>93.994490357999993</v>
      </c>
      <c r="H17" s="9" t="str">
        <f>IF($B17="N/A","N/A",IF(G17&gt;100,"No",IF(G17&lt;98,"No","Yes")))</f>
        <v>No</v>
      </c>
      <c r="I17" s="10">
        <v>-0.432</v>
      </c>
      <c r="J17" s="10">
        <v>-5.0999999999999996</v>
      </c>
      <c r="K17" s="9" t="str">
        <f t="shared" si="0"/>
        <v>Yes</v>
      </c>
    </row>
    <row r="18" spans="1:11" x14ac:dyDescent="0.2">
      <c r="A18" s="110" t="s">
        <v>31</v>
      </c>
      <c r="B18" s="35" t="s">
        <v>214</v>
      </c>
      <c r="C18" s="8">
        <v>99.169262720999996</v>
      </c>
      <c r="D18" s="9" t="str">
        <f>IF($B18="N/A","N/A",IF(C18&gt;100,"No",IF(C18&lt;95,"No","Yes")))</f>
        <v>Yes</v>
      </c>
      <c r="E18" s="8">
        <v>98.715801228000004</v>
      </c>
      <c r="F18" s="9" t="str">
        <f>IF($B18="N/A","N/A",IF(E18&gt;100,"No",IF(E18&lt;95,"No","Yes")))</f>
        <v>Yes</v>
      </c>
      <c r="G18" s="8">
        <v>93.774104683000004</v>
      </c>
      <c r="H18" s="9" t="str">
        <f>IF($B18="N/A","N/A",IF(G18&gt;100,"No",IF(G18&lt;95,"No","Yes")))</f>
        <v>No</v>
      </c>
      <c r="I18" s="10">
        <v>-0.45700000000000002</v>
      </c>
      <c r="J18" s="10">
        <v>-5.01</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7.6022845275000002</v>
      </c>
      <c r="D21" s="9" t="str">
        <f>IF($B21="N/A","N/A",IF(C21&gt;=2,"Yes","No"))</f>
        <v>Yes</v>
      </c>
      <c r="E21" s="8">
        <v>7.6348408709999998</v>
      </c>
      <c r="F21" s="9" t="str">
        <f>IF($B21="N/A","N/A",IF(E21&gt;=2,"Yes","No"))</f>
        <v>Yes</v>
      </c>
      <c r="G21" s="8">
        <v>7.8842975206999997</v>
      </c>
      <c r="H21" s="9" t="str">
        <f>IF($B21="N/A","N/A",IF(G21&gt;=2,"Yes","No"))</f>
        <v>Yes</v>
      </c>
      <c r="I21" s="10">
        <v>0.42820000000000003</v>
      </c>
      <c r="J21" s="10">
        <v>3.2669999999999999</v>
      </c>
      <c r="K21" s="9" t="str">
        <f t="shared" si="0"/>
        <v>Yes</v>
      </c>
    </row>
    <row r="22" spans="1:11" x14ac:dyDescent="0.2">
      <c r="A22" s="110" t="s">
        <v>832</v>
      </c>
      <c r="B22" s="35" t="s">
        <v>226</v>
      </c>
      <c r="C22" s="8">
        <v>9.0342679128000007</v>
      </c>
      <c r="D22" s="9" t="str">
        <f>IF($B22="N/A","N/A",IF(C22&gt;30,"No",IF(C22&lt;5,"No","Yes")))</f>
        <v>Yes</v>
      </c>
      <c r="E22" s="8">
        <v>5.9184812954000003</v>
      </c>
      <c r="F22" s="9" t="str">
        <f>IF($B22="N/A","N/A",IF(E22&gt;30,"No",IF(E22&lt;5,"No","Yes")))</f>
        <v>Yes</v>
      </c>
      <c r="G22" s="8">
        <v>8.2093663911999997</v>
      </c>
      <c r="H22" s="9" t="str">
        <f>IF($B22="N/A","N/A",IF(G22&gt;30,"No",IF(G22&lt;5,"No","Yes")))</f>
        <v>Yes</v>
      </c>
      <c r="I22" s="10">
        <v>-34.5</v>
      </c>
      <c r="J22" s="10">
        <v>38.71</v>
      </c>
      <c r="K22" s="9" t="str">
        <f t="shared" si="0"/>
        <v>No</v>
      </c>
    </row>
    <row r="23" spans="1:11" x14ac:dyDescent="0.2">
      <c r="A23" s="110" t="s">
        <v>833</v>
      </c>
      <c r="B23" s="35" t="s">
        <v>227</v>
      </c>
      <c r="C23" s="8">
        <v>35.773624091000002</v>
      </c>
      <c r="D23" s="9" t="str">
        <f>IF($B23="N/A","N/A",IF(C23&gt;75,"No",IF(C23&lt;15,"No","Yes")))</f>
        <v>Yes</v>
      </c>
      <c r="E23" s="8">
        <v>19.988833054000001</v>
      </c>
      <c r="F23" s="9" t="str">
        <f>IF($B23="N/A","N/A",IF(E23&gt;75,"No",IF(E23&lt;15,"No","Yes")))</f>
        <v>Yes</v>
      </c>
      <c r="G23" s="8">
        <v>36.859504131999998</v>
      </c>
      <c r="H23" s="9" t="str">
        <f>IF($B23="N/A","N/A",IF(G23&gt;75,"No",IF(G23&lt;15,"No","Yes")))</f>
        <v>Yes</v>
      </c>
      <c r="I23" s="10">
        <v>-44.1</v>
      </c>
      <c r="J23" s="10">
        <v>84.4</v>
      </c>
      <c r="K23" s="9" t="str">
        <f t="shared" si="0"/>
        <v>No</v>
      </c>
    </row>
    <row r="24" spans="1:11" x14ac:dyDescent="0.2">
      <c r="A24" s="110" t="s">
        <v>834</v>
      </c>
      <c r="B24" s="35" t="s">
        <v>228</v>
      </c>
      <c r="C24" s="8">
        <v>55.192107995999997</v>
      </c>
      <c r="D24" s="9" t="str">
        <f>IF($B24="N/A","N/A",IF(C24&gt;70,"No",IF(C24&lt;25,"No","Yes")))</f>
        <v>Yes</v>
      </c>
      <c r="E24" s="8">
        <v>32.719151312000001</v>
      </c>
      <c r="F24" s="9" t="str">
        <f>IF($B24="N/A","N/A",IF(E24&gt;70,"No",IF(E24&lt;25,"No","Yes")))</f>
        <v>Yes</v>
      </c>
      <c r="G24" s="8">
        <v>54.931129476999999</v>
      </c>
      <c r="H24" s="9" t="str">
        <f>IF($B24="N/A","N/A",IF(G24&gt;70,"No",IF(G24&lt;25,"No","Yes")))</f>
        <v>Yes</v>
      </c>
      <c r="I24" s="10">
        <v>-40.700000000000003</v>
      </c>
      <c r="J24" s="10">
        <v>67.89</v>
      </c>
      <c r="K24" s="9" t="str">
        <f t="shared" si="0"/>
        <v>No</v>
      </c>
    </row>
    <row r="25" spans="1:11" x14ac:dyDescent="0.2">
      <c r="A25" s="110" t="s">
        <v>318</v>
      </c>
      <c r="B25" s="35" t="s">
        <v>229</v>
      </c>
      <c r="C25" s="8">
        <v>66.562824507000002</v>
      </c>
      <c r="D25" s="9" t="str">
        <f>IF($B25="N/A","N/A",IF(C25&gt;70,"No",IF(C25&lt;35,"No","Yes")))</f>
        <v>Yes</v>
      </c>
      <c r="E25" s="8">
        <v>66.275823561999999</v>
      </c>
      <c r="F25" s="9" t="str">
        <f>IF($B25="N/A","N/A",IF(E25&gt;70,"No",IF(E25&lt;35,"No","Yes")))</f>
        <v>Yes</v>
      </c>
      <c r="G25" s="8">
        <v>64.297520660999993</v>
      </c>
      <c r="H25" s="9" t="str">
        <f>IF($B25="N/A","N/A",IF(G25&gt;70,"No",IF(G25&lt;35,"No","Yes")))</f>
        <v>Yes</v>
      </c>
      <c r="I25" s="10">
        <v>-0.43099999999999999</v>
      </c>
      <c r="J25" s="10">
        <v>-2.98</v>
      </c>
      <c r="K25" s="9" t="str">
        <f t="shared" si="0"/>
        <v>Yes</v>
      </c>
    </row>
    <row r="26" spans="1:11" x14ac:dyDescent="0.2">
      <c r="A26" s="110" t="s">
        <v>835</v>
      </c>
      <c r="B26" s="35" t="s">
        <v>220</v>
      </c>
      <c r="C26" s="8">
        <v>2.7769110763999998</v>
      </c>
      <c r="D26" s="9" t="str">
        <f>IF($B26="N/A","N/A",IF(C26&gt;1,"Yes","No"))</f>
        <v>Yes</v>
      </c>
      <c r="E26" s="8">
        <v>2.7278854253999998</v>
      </c>
      <c r="F26" s="9" t="str">
        <f>IF($B26="N/A","N/A",IF(E26&gt;1,"Yes","No"))</f>
        <v>Yes</v>
      </c>
      <c r="G26" s="8">
        <v>2.8551842331000001</v>
      </c>
      <c r="H26" s="9" t="str">
        <f>IF($B26="N/A","N/A",IF(G26&gt;1,"Yes","No"))</f>
        <v>Yes</v>
      </c>
      <c r="I26" s="10">
        <v>-1.77</v>
      </c>
      <c r="J26" s="10">
        <v>4.6669999999999998</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1748</v>
      </c>
      <c r="J27" s="10" t="s">
        <v>1748</v>
      </c>
      <c r="K27" s="9" t="str">
        <f t="shared" si="0"/>
        <v>N/A</v>
      </c>
    </row>
    <row r="28" spans="1:11" x14ac:dyDescent="0.2">
      <c r="A28" s="110" t="s">
        <v>836</v>
      </c>
      <c r="B28" s="35" t="s">
        <v>213</v>
      </c>
      <c r="C28" s="8">
        <v>98.985959437999995</v>
      </c>
      <c r="D28" s="9" t="str">
        <f>IF($B28="N/A","N/A",IF(C28&gt;15,"No",IF(C28&lt;-15,"No","Yes")))</f>
        <v>N/A</v>
      </c>
      <c r="E28" s="8">
        <v>97.472620051000007</v>
      </c>
      <c r="F28" s="9" t="str">
        <f>IF($B28="N/A","N/A",IF(E28&gt;15,"No",IF(E28&lt;-15,"No","Yes")))</f>
        <v>N/A</v>
      </c>
      <c r="G28" s="8">
        <v>98.457583548000002</v>
      </c>
      <c r="H28" s="9" t="str">
        <f>IF($B28="N/A","N/A",IF(G28&gt;15,"No",IF(G28&lt;-15,"No","Yes")))</f>
        <v>N/A</v>
      </c>
      <c r="I28" s="10">
        <v>-1.53</v>
      </c>
      <c r="J28" s="10">
        <v>1.0109999999999999</v>
      </c>
      <c r="K28" s="9" t="str">
        <f t="shared" si="0"/>
        <v>Yes</v>
      </c>
    </row>
    <row r="29" spans="1:11" x14ac:dyDescent="0.2">
      <c r="A29" s="110" t="s">
        <v>320</v>
      </c>
      <c r="B29" s="35" t="s">
        <v>213</v>
      </c>
      <c r="C29" s="8" t="s">
        <v>1748</v>
      </c>
      <c r="D29" s="9" t="str">
        <f>IF($B29="N/A","N/A",IF(C29&gt;15,"No",IF(C29&lt;-15,"No","Yes")))</f>
        <v>N/A</v>
      </c>
      <c r="E29" s="8" t="s">
        <v>1748</v>
      </c>
      <c r="F29" s="9" t="str">
        <f>IF($B29="N/A","N/A",IF(E29&gt;15,"No",IF(E29&lt;-15,"No","Yes")))</f>
        <v>N/A</v>
      </c>
      <c r="G29" s="8" t="s">
        <v>1748</v>
      </c>
      <c r="H29" s="9" t="str">
        <f>IF($B29="N/A","N/A",IF(G29&gt;15,"No",IF(G29&lt;-15,"No","Yes")))</f>
        <v>N/A</v>
      </c>
      <c r="I29" s="10" t="s">
        <v>1748</v>
      </c>
      <c r="J29" s="10" t="s">
        <v>1748</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1748</v>
      </c>
      <c r="J31" s="10" t="s">
        <v>1748</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237459</v>
      </c>
      <c r="D6" s="9" t="str">
        <f>IF(OR($B6="N/A",$C6="N/A"),"N/A",IF(C6&lt;0,"No","Yes"))</f>
        <v>N/A</v>
      </c>
      <c r="E6" s="36">
        <v>219447</v>
      </c>
      <c r="F6" s="9" t="str">
        <f>IF($B6="N/A","N/A",IF(E6&lt;0,"No","Yes"))</f>
        <v>N/A</v>
      </c>
      <c r="G6" s="36">
        <v>196598</v>
      </c>
      <c r="H6" s="9" t="str">
        <f>IF($B6="N/A","N/A",IF(G6&lt;0,"No","Yes"))</f>
        <v>N/A</v>
      </c>
      <c r="I6" s="10">
        <v>-7.59</v>
      </c>
      <c r="J6" s="10">
        <v>-10.4</v>
      </c>
      <c r="K6" s="9" t="str">
        <f t="shared" ref="K6:K35" si="0">IF(J6="Div by 0", "N/A", IF(J6="N/A","N/A", IF(J6&gt;30, "No", IF(J6&lt;-30, "No", "Yes"))))</f>
        <v>Yes</v>
      </c>
    </row>
    <row r="7" spans="1:11" x14ac:dyDescent="0.2">
      <c r="A7" s="110" t="s">
        <v>438</v>
      </c>
      <c r="B7" s="105" t="s">
        <v>213</v>
      </c>
      <c r="C7" s="9">
        <v>6.1602213434999999</v>
      </c>
      <c r="D7" s="9" t="str">
        <f t="shared" ref="D7:D17" si="1">IF(OR($B7="N/A",$C7="N/A"),"N/A",IF(C7&lt;0,"No","Yes"))</f>
        <v>N/A</v>
      </c>
      <c r="E7" s="9">
        <v>7.0085259766999997</v>
      </c>
      <c r="F7" s="9" t="str">
        <f t="shared" ref="F7:F17" si="2">IF($B7="N/A","N/A",IF(E7&lt;0,"No","Yes"))</f>
        <v>N/A</v>
      </c>
      <c r="G7" s="9">
        <v>7.1119746895000002</v>
      </c>
      <c r="H7" s="9" t="str">
        <f t="shared" ref="H7:H17" si="3">IF($B7="N/A","N/A",IF(G7&lt;0,"No","Yes"))</f>
        <v>N/A</v>
      </c>
      <c r="I7" s="10">
        <v>13.77</v>
      </c>
      <c r="J7" s="10">
        <v>1.476</v>
      </c>
      <c r="K7" s="9" t="str">
        <f t="shared" si="0"/>
        <v>Yes</v>
      </c>
    </row>
    <row r="8" spans="1:11" x14ac:dyDescent="0.2">
      <c r="A8" s="110" t="s">
        <v>439</v>
      </c>
      <c r="B8" s="105" t="s">
        <v>213</v>
      </c>
      <c r="C8" s="9">
        <v>16.666034978999999</v>
      </c>
      <c r="D8" s="9" t="str">
        <f t="shared" si="1"/>
        <v>N/A</v>
      </c>
      <c r="E8" s="9">
        <v>21.211044125000001</v>
      </c>
      <c r="F8" s="9" t="str">
        <f t="shared" si="2"/>
        <v>N/A</v>
      </c>
      <c r="G8" s="9">
        <v>22.937161110000002</v>
      </c>
      <c r="H8" s="9" t="str">
        <f t="shared" si="3"/>
        <v>N/A</v>
      </c>
      <c r="I8" s="10">
        <v>27.27</v>
      </c>
      <c r="J8" s="10">
        <v>8.1379999999999999</v>
      </c>
      <c r="K8" s="9" t="str">
        <f t="shared" si="0"/>
        <v>Yes</v>
      </c>
    </row>
    <row r="9" spans="1:11" x14ac:dyDescent="0.2">
      <c r="A9" s="110" t="s">
        <v>440</v>
      </c>
      <c r="B9" s="105" t="s">
        <v>213</v>
      </c>
      <c r="C9" s="9">
        <v>7.0917505758999999</v>
      </c>
      <c r="D9" s="9" t="str">
        <f t="shared" si="1"/>
        <v>N/A</v>
      </c>
      <c r="E9" s="9">
        <v>28.972827152000001</v>
      </c>
      <c r="F9" s="9" t="str">
        <f t="shared" si="2"/>
        <v>N/A</v>
      </c>
      <c r="G9" s="9">
        <v>32.819764188999997</v>
      </c>
      <c r="H9" s="9" t="str">
        <f t="shared" si="3"/>
        <v>N/A</v>
      </c>
      <c r="I9" s="10">
        <v>308.5</v>
      </c>
      <c r="J9" s="10">
        <v>13.28</v>
      </c>
      <c r="K9" s="9" t="str">
        <f t="shared" si="0"/>
        <v>Yes</v>
      </c>
    </row>
    <row r="10" spans="1:11" x14ac:dyDescent="0.2">
      <c r="A10" s="110" t="s">
        <v>441</v>
      </c>
      <c r="B10" s="105" t="s">
        <v>213</v>
      </c>
      <c r="C10" s="9">
        <v>31.073574807</v>
      </c>
      <c r="D10" s="9" t="str">
        <f t="shared" si="1"/>
        <v>N/A</v>
      </c>
      <c r="E10" s="9">
        <v>36.908684100999999</v>
      </c>
      <c r="F10" s="9" t="str">
        <f t="shared" si="2"/>
        <v>N/A</v>
      </c>
      <c r="G10" s="9">
        <v>36.225190490000003</v>
      </c>
      <c r="H10" s="9" t="str">
        <f t="shared" si="3"/>
        <v>N/A</v>
      </c>
      <c r="I10" s="10">
        <v>18.78</v>
      </c>
      <c r="J10" s="10">
        <v>-1.85</v>
      </c>
      <c r="K10" s="9" t="str">
        <f t="shared" si="0"/>
        <v>Yes</v>
      </c>
    </row>
    <row r="11" spans="1:11" x14ac:dyDescent="0.2">
      <c r="A11" s="26" t="s">
        <v>324</v>
      </c>
      <c r="B11" s="105" t="s">
        <v>213</v>
      </c>
      <c r="C11" s="9">
        <v>0</v>
      </c>
      <c r="D11" s="9" t="str">
        <f t="shared" si="1"/>
        <v>N/A</v>
      </c>
      <c r="E11" s="9">
        <v>0</v>
      </c>
      <c r="F11" s="9" t="str">
        <f t="shared" si="2"/>
        <v>N/A</v>
      </c>
      <c r="G11" s="9">
        <v>93.358019919</v>
      </c>
      <c r="H11" s="9" t="str">
        <f t="shared" si="3"/>
        <v>N/A</v>
      </c>
      <c r="I11" s="10" t="s">
        <v>1748</v>
      </c>
      <c r="J11" s="10" t="s">
        <v>1748</v>
      </c>
      <c r="K11" s="9" t="str">
        <f t="shared" si="0"/>
        <v>N/A</v>
      </c>
    </row>
    <row r="12" spans="1:11" x14ac:dyDescent="0.2">
      <c r="A12" s="26" t="s">
        <v>310</v>
      </c>
      <c r="B12" s="105" t="s">
        <v>213</v>
      </c>
      <c r="C12" s="9">
        <v>94.445356883000002</v>
      </c>
      <c r="D12" s="9" t="str">
        <f t="shared" si="1"/>
        <v>N/A</v>
      </c>
      <c r="E12" s="9">
        <v>93.661795330999993</v>
      </c>
      <c r="F12" s="9" t="str">
        <f t="shared" si="2"/>
        <v>N/A</v>
      </c>
      <c r="G12" s="9">
        <v>90.210480269000001</v>
      </c>
      <c r="H12" s="9" t="str">
        <f t="shared" si="3"/>
        <v>N/A</v>
      </c>
      <c r="I12" s="10">
        <v>-0.83</v>
      </c>
      <c r="J12" s="10">
        <v>-3.68</v>
      </c>
      <c r="K12" s="9" t="str">
        <f t="shared" si="0"/>
        <v>Yes</v>
      </c>
    </row>
    <row r="13" spans="1:11" x14ac:dyDescent="0.2">
      <c r="A13" s="26" t="s">
        <v>827</v>
      </c>
      <c r="B13" s="105" t="s">
        <v>213</v>
      </c>
      <c r="C13" s="9">
        <v>1.1618369012</v>
      </c>
      <c r="D13" s="9" t="str">
        <f t="shared" si="1"/>
        <v>N/A</v>
      </c>
      <c r="E13" s="9">
        <v>1.1570561160999999</v>
      </c>
      <c r="F13" s="9" t="str">
        <f t="shared" si="2"/>
        <v>N/A</v>
      </c>
      <c r="G13" s="9">
        <v>1.1416223104000001</v>
      </c>
      <c r="H13" s="9" t="str">
        <f t="shared" si="3"/>
        <v>N/A</v>
      </c>
      <c r="I13" s="10">
        <v>-0.41099999999999998</v>
      </c>
      <c r="J13" s="10">
        <v>-1.33</v>
      </c>
      <c r="K13" s="9" t="str">
        <f t="shared" si="0"/>
        <v>Yes</v>
      </c>
    </row>
    <row r="14" spans="1:11" x14ac:dyDescent="0.2">
      <c r="A14" s="26" t="s">
        <v>311</v>
      </c>
      <c r="B14" s="105" t="s">
        <v>213</v>
      </c>
      <c r="C14" s="9">
        <v>94.277749001000004</v>
      </c>
      <c r="D14" s="9" t="str">
        <f t="shared" si="1"/>
        <v>N/A</v>
      </c>
      <c r="E14" s="9">
        <v>93.682757112000004</v>
      </c>
      <c r="F14" s="9" t="str">
        <f t="shared" si="2"/>
        <v>N/A</v>
      </c>
      <c r="G14" s="9">
        <v>89.979552182999996</v>
      </c>
      <c r="H14" s="9" t="str">
        <f t="shared" si="3"/>
        <v>N/A</v>
      </c>
      <c r="I14" s="10">
        <v>-0.63100000000000001</v>
      </c>
      <c r="J14" s="10">
        <v>-3.95</v>
      </c>
      <c r="K14" s="9" t="str">
        <f t="shared" si="0"/>
        <v>Yes</v>
      </c>
    </row>
    <row r="15" spans="1:11" x14ac:dyDescent="0.2">
      <c r="A15" s="26" t="s">
        <v>828</v>
      </c>
      <c r="B15" s="105" t="s">
        <v>213</v>
      </c>
      <c r="C15" s="9">
        <v>10.596611441</v>
      </c>
      <c r="D15" s="9" t="str">
        <f t="shared" si="1"/>
        <v>N/A</v>
      </c>
      <c r="E15" s="9">
        <v>10.511226555</v>
      </c>
      <c r="F15" s="9" t="str">
        <f t="shared" si="2"/>
        <v>N/A</v>
      </c>
      <c r="G15" s="9">
        <v>10.175524878999999</v>
      </c>
      <c r="H15" s="9" t="str">
        <f t="shared" si="3"/>
        <v>N/A</v>
      </c>
      <c r="I15" s="10">
        <v>-0.80600000000000005</v>
      </c>
      <c r="J15" s="10">
        <v>-3.19</v>
      </c>
      <c r="K15" s="9" t="str">
        <f t="shared" si="0"/>
        <v>Yes</v>
      </c>
    </row>
    <row r="16" spans="1:11" x14ac:dyDescent="0.2">
      <c r="A16" s="26" t="s">
        <v>837</v>
      </c>
      <c r="B16" s="105" t="s">
        <v>213</v>
      </c>
      <c r="C16" s="9">
        <v>4.1661931579000004</v>
      </c>
      <c r="D16" s="9" t="str">
        <f t="shared" si="1"/>
        <v>N/A</v>
      </c>
      <c r="E16" s="9">
        <v>4.1265728717999997</v>
      </c>
      <c r="F16" s="9" t="str">
        <f t="shared" si="2"/>
        <v>N/A</v>
      </c>
      <c r="G16" s="9">
        <v>3.9844047339999999</v>
      </c>
      <c r="H16" s="9" t="str">
        <f t="shared" si="3"/>
        <v>N/A</v>
      </c>
      <c r="I16" s="10">
        <v>-0.95099999999999996</v>
      </c>
      <c r="J16" s="10">
        <v>-3.45</v>
      </c>
      <c r="K16" s="9" t="str">
        <f t="shared" si="0"/>
        <v>Yes</v>
      </c>
    </row>
    <row r="17" spans="1:11" x14ac:dyDescent="0.2">
      <c r="A17" s="26" t="s">
        <v>830</v>
      </c>
      <c r="B17" s="105" t="s">
        <v>213</v>
      </c>
      <c r="C17" s="9">
        <v>4.2728191879999997</v>
      </c>
      <c r="D17" s="9" t="str">
        <f t="shared" si="1"/>
        <v>N/A</v>
      </c>
      <c r="E17" s="9">
        <v>4.0918798233000002</v>
      </c>
      <c r="F17" s="9" t="str">
        <f t="shared" si="2"/>
        <v>N/A</v>
      </c>
      <c r="G17" s="9">
        <v>3.9399771202</v>
      </c>
      <c r="H17" s="9" t="str">
        <f t="shared" si="3"/>
        <v>N/A</v>
      </c>
      <c r="I17" s="10">
        <v>-4.2300000000000004</v>
      </c>
      <c r="J17" s="10">
        <v>-3.71</v>
      </c>
      <c r="K17" s="9" t="str">
        <f t="shared" si="0"/>
        <v>Yes</v>
      </c>
    </row>
    <row r="18" spans="1:11" x14ac:dyDescent="0.2">
      <c r="A18" s="110" t="s">
        <v>312</v>
      </c>
      <c r="B18" s="35" t="s">
        <v>223</v>
      </c>
      <c r="C18" s="9">
        <v>98.932026160000007</v>
      </c>
      <c r="D18" s="9" t="str">
        <f>IF(OR($B18="N/A",$C18="N/A"),"N/A",IF(C18&gt;100,"No",IF(C18&lt;98,"No","Yes")))</f>
        <v>Yes</v>
      </c>
      <c r="E18" s="9">
        <v>98.519460280000004</v>
      </c>
      <c r="F18" s="9" t="str">
        <f>IF(OR($B18="N/A",$E18="N/A"),"N/A",IF(E18&gt;100,"No",IF(E18&lt;98,"No","Yes")))</f>
        <v>Yes</v>
      </c>
      <c r="G18" s="9">
        <v>96.776671176999997</v>
      </c>
      <c r="H18" s="9" t="str">
        <f>IF($B18="N/A","N/A",IF(G18&gt;100,"No",IF(G18&lt;98,"No","Yes")))</f>
        <v>No</v>
      </c>
      <c r="I18" s="10">
        <v>-0.41699999999999998</v>
      </c>
      <c r="J18" s="10">
        <v>-1.77</v>
      </c>
      <c r="K18" s="9" t="str">
        <f t="shared" si="0"/>
        <v>Yes</v>
      </c>
    </row>
    <row r="19" spans="1:11" x14ac:dyDescent="0.2">
      <c r="A19" s="110" t="s">
        <v>31</v>
      </c>
      <c r="B19" s="35" t="s">
        <v>214</v>
      </c>
      <c r="C19" s="9">
        <v>97.619378502999993</v>
      </c>
      <c r="D19" s="9" t="str">
        <f>IF(OR($B19="N/A",$C19="N/A"),"N/A",IF(C19&gt;100,"No",IF(C19&lt;95,"No","Yes")))</f>
        <v>Yes</v>
      </c>
      <c r="E19" s="9">
        <v>97.261297717000005</v>
      </c>
      <c r="F19" s="9" t="str">
        <f>IF(OR($B19="N/A",$E19="N/A"),"N/A",IF(E19&gt;100,"No",IF(E19&lt;98,"No","Yes")))</f>
        <v>No</v>
      </c>
      <c r="G19" s="9">
        <v>95.875848176999995</v>
      </c>
      <c r="H19" s="9" t="str">
        <f>IF($B19="N/A","N/A",IF(G19&gt;100,"No",IF(G19&lt;95,"No","Yes")))</f>
        <v>Yes</v>
      </c>
      <c r="I19" s="10">
        <v>-0.36699999999999999</v>
      </c>
      <c r="J19" s="10">
        <v>-1.42</v>
      </c>
      <c r="K19" s="9" t="str">
        <f t="shared" si="0"/>
        <v>Yes</v>
      </c>
    </row>
    <row r="20" spans="1:11" x14ac:dyDescent="0.2">
      <c r="A20" s="26" t="s">
        <v>313</v>
      </c>
      <c r="B20" s="105" t="s">
        <v>213</v>
      </c>
      <c r="C20" s="9">
        <v>99.991156368000006</v>
      </c>
      <c r="D20" s="9" t="str">
        <f t="shared" ref="D20:D35" si="4">IF(OR($B20="N/A",$C20="N/A"),"N/A",IF(C20&lt;0,"No","Yes"))</f>
        <v>N/A</v>
      </c>
      <c r="E20" s="9">
        <v>99.993620327000002</v>
      </c>
      <c r="F20" s="9" t="str">
        <f t="shared" ref="F20:F34" si="5">IF($B20="N/A","N/A",IF(E20&lt;0,"No","Yes"))</f>
        <v>N/A</v>
      </c>
      <c r="G20" s="9">
        <v>99.986775042999994</v>
      </c>
      <c r="H20" s="9" t="str">
        <f t="shared" ref="H20:H35" si="6">IF($B20="N/A","N/A",IF(G20&lt;0,"No","Yes"))</f>
        <v>N/A</v>
      </c>
      <c r="I20" s="10">
        <v>2.5000000000000001E-3</v>
      </c>
      <c r="J20" s="10">
        <v>-7.0000000000000001E-3</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1748</v>
      </c>
      <c r="J21" s="10" t="s">
        <v>1748</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5.3724811441</v>
      </c>
      <c r="D23" s="9" t="str">
        <f t="shared" si="4"/>
        <v>N/A</v>
      </c>
      <c r="E23" s="9">
        <v>5.4320177537000003</v>
      </c>
      <c r="F23" s="9" t="str">
        <f t="shared" si="5"/>
        <v>N/A</v>
      </c>
      <c r="G23" s="9">
        <v>5.4057264062000003</v>
      </c>
      <c r="H23" s="9" t="str">
        <f t="shared" si="6"/>
        <v>N/A</v>
      </c>
      <c r="I23" s="10">
        <v>1.1080000000000001</v>
      </c>
      <c r="J23" s="10">
        <v>-0.48399999999999999</v>
      </c>
      <c r="K23" s="9" t="str">
        <f t="shared" si="0"/>
        <v>Yes</v>
      </c>
    </row>
    <row r="24" spans="1:11" x14ac:dyDescent="0.2">
      <c r="A24" s="26" t="s">
        <v>315</v>
      </c>
      <c r="B24" s="105" t="s">
        <v>213</v>
      </c>
      <c r="C24" s="9">
        <v>4.0962860957</v>
      </c>
      <c r="D24" s="9" t="str">
        <f t="shared" si="4"/>
        <v>N/A</v>
      </c>
      <c r="E24" s="9">
        <v>2.5536917797999998</v>
      </c>
      <c r="F24" s="9" t="str">
        <f t="shared" si="5"/>
        <v>N/A</v>
      </c>
      <c r="G24" s="9">
        <v>3.9328986053000001</v>
      </c>
      <c r="H24" s="9" t="str">
        <f t="shared" si="6"/>
        <v>N/A</v>
      </c>
      <c r="I24" s="10">
        <v>-37.700000000000003</v>
      </c>
      <c r="J24" s="10">
        <v>54.01</v>
      </c>
      <c r="K24" s="9" t="str">
        <f t="shared" si="0"/>
        <v>No</v>
      </c>
    </row>
    <row r="25" spans="1:11" x14ac:dyDescent="0.2">
      <c r="A25" s="26" t="s">
        <v>316</v>
      </c>
      <c r="B25" s="105" t="s">
        <v>213</v>
      </c>
      <c r="C25" s="9">
        <v>25.323950661000001</v>
      </c>
      <c r="D25" s="9" t="str">
        <f t="shared" si="4"/>
        <v>N/A</v>
      </c>
      <c r="E25" s="9">
        <v>14.484135121</v>
      </c>
      <c r="F25" s="9" t="str">
        <f t="shared" si="5"/>
        <v>N/A</v>
      </c>
      <c r="G25" s="9">
        <v>21.884759763999998</v>
      </c>
      <c r="H25" s="9" t="str">
        <f t="shared" si="6"/>
        <v>N/A</v>
      </c>
      <c r="I25" s="10">
        <v>-42.8</v>
      </c>
      <c r="J25" s="10">
        <v>51.09</v>
      </c>
      <c r="K25" s="9" t="str">
        <f t="shared" si="0"/>
        <v>No</v>
      </c>
    </row>
    <row r="26" spans="1:11" x14ac:dyDescent="0.2">
      <c r="A26" s="26" t="s">
        <v>317</v>
      </c>
      <c r="B26" s="105" t="s">
        <v>213</v>
      </c>
      <c r="C26" s="9">
        <v>70.579763243000002</v>
      </c>
      <c r="D26" s="9" t="str">
        <f t="shared" si="4"/>
        <v>N/A</v>
      </c>
      <c r="E26" s="9">
        <v>42.173281019999997</v>
      </c>
      <c r="F26" s="9" t="str">
        <f t="shared" si="5"/>
        <v>N/A</v>
      </c>
      <c r="G26" s="9">
        <v>74.182341631</v>
      </c>
      <c r="H26" s="9" t="str">
        <f t="shared" si="6"/>
        <v>N/A</v>
      </c>
      <c r="I26" s="10">
        <v>-40.200000000000003</v>
      </c>
      <c r="J26" s="10">
        <v>75.900000000000006</v>
      </c>
      <c r="K26" s="9" t="str">
        <f t="shared" si="0"/>
        <v>No</v>
      </c>
    </row>
    <row r="27" spans="1:11" x14ac:dyDescent="0.2">
      <c r="A27" s="26" t="s">
        <v>318</v>
      </c>
      <c r="B27" s="105" t="s">
        <v>213</v>
      </c>
      <c r="C27" s="9">
        <v>52.695833807</v>
      </c>
      <c r="D27" s="9" t="str">
        <f t="shared" si="4"/>
        <v>N/A</v>
      </c>
      <c r="E27" s="9">
        <v>51.563703308999997</v>
      </c>
      <c r="F27" s="9" t="str">
        <f t="shared" si="5"/>
        <v>N/A</v>
      </c>
      <c r="G27" s="9">
        <v>52.568184823999999</v>
      </c>
      <c r="H27" s="9" t="str">
        <f t="shared" si="6"/>
        <v>N/A</v>
      </c>
      <c r="I27" s="10">
        <v>-2.15</v>
      </c>
      <c r="J27" s="10">
        <v>1.948</v>
      </c>
      <c r="K27" s="9" t="str">
        <f t="shared" si="0"/>
        <v>Yes</v>
      </c>
    </row>
    <row r="28" spans="1:11" x14ac:dyDescent="0.2">
      <c r="A28" s="26" t="s">
        <v>835</v>
      </c>
      <c r="B28" s="105" t="s">
        <v>213</v>
      </c>
      <c r="C28" s="9">
        <v>2.0915120953000002</v>
      </c>
      <c r="D28" s="9" t="str">
        <f t="shared" si="4"/>
        <v>N/A</v>
      </c>
      <c r="E28" s="9">
        <v>2.0659361053</v>
      </c>
      <c r="F28" s="9" t="str">
        <f t="shared" si="5"/>
        <v>N/A</v>
      </c>
      <c r="G28" s="9">
        <v>2.1041336068000001</v>
      </c>
      <c r="H28" s="9" t="str">
        <f t="shared" si="6"/>
        <v>N/A</v>
      </c>
      <c r="I28" s="10">
        <v>-1.22</v>
      </c>
      <c r="J28" s="10">
        <v>1.849</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1748</v>
      </c>
      <c r="J29" s="10" t="s">
        <v>1748</v>
      </c>
      <c r="K29" s="9" t="str">
        <f t="shared" si="0"/>
        <v>N/A</v>
      </c>
    </row>
    <row r="30" spans="1:11" x14ac:dyDescent="0.2">
      <c r="A30" s="26" t="s">
        <v>836</v>
      </c>
      <c r="B30" s="105" t="s">
        <v>213</v>
      </c>
      <c r="C30" s="9">
        <v>94.466599004000003</v>
      </c>
      <c r="D30" s="9" t="str">
        <f t="shared" si="4"/>
        <v>N/A</v>
      </c>
      <c r="E30" s="9">
        <v>93.779329239000006</v>
      </c>
      <c r="F30" s="9" t="str">
        <f t="shared" si="5"/>
        <v>N/A</v>
      </c>
      <c r="G30" s="9">
        <v>89.719201146000003</v>
      </c>
      <c r="H30" s="9" t="str">
        <f t="shared" si="6"/>
        <v>N/A</v>
      </c>
      <c r="I30" s="10">
        <v>-0.72799999999999998</v>
      </c>
      <c r="J30" s="10">
        <v>-4.33</v>
      </c>
      <c r="K30" s="9" t="str">
        <f t="shared" si="0"/>
        <v>Yes</v>
      </c>
    </row>
    <row r="31" spans="1:11" x14ac:dyDescent="0.2">
      <c r="A31" s="110" t="s">
        <v>320</v>
      </c>
      <c r="B31" s="35" t="s">
        <v>213</v>
      </c>
      <c r="C31" s="9" t="s">
        <v>1748</v>
      </c>
      <c r="D31" s="9" t="str">
        <f t="shared" si="4"/>
        <v>N/A</v>
      </c>
      <c r="E31" s="9" t="s">
        <v>1748</v>
      </c>
      <c r="F31" s="9" t="str">
        <f t="shared" si="5"/>
        <v>N/A</v>
      </c>
      <c r="G31" s="9" t="s">
        <v>1748</v>
      </c>
      <c r="H31" s="9" t="str">
        <f t="shared" si="6"/>
        <v>N/A</v>
      </c>
      <c r="I31" s="10" t="s">
        <v>1748</v>
      </c>
      <c r="J31" s="10" t="s">
        <v>1748</v>
      </c>
      <c r="K31" s="9" t="str">
        <f t="shared" si="0"/>
        <v>N/A</v>
      </c>
    </row>
    <row r="32" spans="1:11" x14ac:dyDescent="0.2">
      <c r="A32" s="110" t="s">
        <v>321</v>
      </c>
      <c r="B32" s="35" t="s">
        <v>213</v>
      </c>
      <c r="C32" s="9">
        <v>100</v>
      </c>
      <c r="D32" s="9" t="str">
        <f t="shared" si="4"/>
        <v>N/A</v>
      </c>
      <c r="E32" s="9">
        <v>100</v>
      </c>
      <c r="F32" s="9" t="str">
        <f t="shared" si="5"/>
        <v>N/A</v>
      </c>
      <c r="G32" s="9">
        <v>99.997843037999999</v>
      </c>
      <c r="H32" s="9" t="str">
        <f t="shared" si="6"/>
        <v>N/A</v>
      </c>
      <c r="I32" s="10">
        <v>0</v>
      </c>
      <c r="J32" s="10">
        <v>-2E-3</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1748</v>
      </c>
      <c r="J33" s="10" t="s">
        <v>1748</v>
      </c>
      <c r="K33" s="9" t="str">
        <f t="shared" si="0"/>
        <v>N/A</v>
      </c>
    </row>
    <row r="34" spans="1:11" x14ac:dyDescent="0.2">
      <c r="A34" s="26" t="s">
        <v>323</v>
      </c>
      <c r="B34" s="105" t="s">
        <v>213</v>
      </c>
      <c r="C34" s="9">
        <v>13.954408972</v>
      </c>
      <c r="D34" s="9" t="str">
        <f t="shared" si="4"/>
        <v>N/A</v>
      </c>
      <c r="E34" s="9">
        <v>14.173809621</v>
      </c>
      <c r="F34" s="9" t="str">
        <f t="shared" si="5"/>
        <v>N/A</v>
      </c>
      <c r="G34" s="9">
        <v>17.718389811000002</v>
      </c>
      <c r="H34" s="9" t="str">
        <f t="shared" si="6"/>
        <v>N/A</v>
      </c>
      <c r="I34" s="10">
        <v>1.5720000000000001</v>
      </c>
      <c r="J34" s="10">
        <v>25.01</v>
      </c>
      <c r="K34" s="9" t="str">
        <f t="shared" si="0"/>
        <v>Yes</v>
      </c>
    </row>
    <row r="35" spans="1:11" ht="25.5" x14ac:dyDescent="0.2">
      <c r="A35" s="26" t="s">
        <v>370</v>
      </c>
      <c r="B35" s="105" t="s">
        <v>213</v>
      </c>
      <c r="C35" s="9">
        <v>18.565310222000001</v>
      </c>
      <c r="D35" s="9" t="str">
        <f t="shared" si="4"/>
        <v>N/A</v>
      </c>
      <c r="E35" s="9">
        <v>19.935109615999998</v>
      </c>
      <c r="F35" s="9" t="str">
        <f>IF($B35="N/A","N/A",IF(E35&lt;0,"No","Yes"))</f>
        <v>N/A</v>
      </c>
      <c r="G35" s="9">
        <v>22.976327328</v>
      </c>
      <c r="H35" s="9" t="str">
        <f t="shared" si="6"/>
        <v>N/A</v>
      </c>
      <c r="I35" s="10">
        <v>7.3780000000000001</v>
      </c>
      <c r="J35" s="10">
        <v>15.26</v>
      </c>
      <c r="K35" s="9" t="str">
        <f t="shared" si="0"/>
        <v>Yes</v>
      </c>
    </row>
    <row r="36" spans="1:11" x14ac:dyDescent="0.2">
      <c r="A36" s="29" t="s">
        <v>374</v>
      </c>
      <c r="B36" s="1" t="s">
        <v>213</v>
      </c>
      <c r="C36" s="8">
        <v>85.957575833999996</v>
      </c>
      <c r="D36" s="9" t="str">
        <f t="shared" ref="D36:D39" si="7">IF($B36="N/A","N/A",IF(C36&lt;0,"No","Yes"))</f>
        <v>N/A</v>
      </c>
      <c r="E36" s="8">
        <v>85.778798524999999</v>
      </c>
      <c r="F36" s="9" t="str">
        <f t="shared" ref="F36:F39" si="8">IF($B36="N/A","N/A",IF(E36&lt;0,"No","Yes"))</f>
        <v>N/A</v>
      </c>
      <c r="G36" s="8">
        <v>86.913905533000005</v>
      </c>
      <c r="H36" s="9" t="str">
        <f t="shared" ref="H36:H39" si="9">IF($B36="N/A","N/A",IF(G36&lt;0,"No","Yes"))</f>
        <v>N/A</v>
      </c>
      <c r="I36" s="10">
        <v>-0.20799999999999999</v>
      </c>
      <c r="J36" s="10">
        <v>1.323</v>
      </c>
      <c r="K36" s="9" t="str">
        <f>IF(J36="Div by 0", "N/A", IF(J36="N/A","N/A", IF(J36&gt;30, "No", IF(J36&lt;-30, "No", "Yes"))))</f>
        <v>Yes</v>
      </c>
    </row>
    <row r="37" spans="1:11" x14ac:dyDescent="0.2">
      <c r="A37" s="29" t="s">
        <v>375</v>
      </c>
      <c r="B37" s="1" t="s">
        <v>213</v>
      </c>
      <c r="C37" s="8">
        <v>9.5755477788000007</v>
      </c>
      <c r="D37" s="9" t="str">
        <f t="shared" si="7"/>
        <v>N/A</v>
      </c>
      <c r="E37" s="8">
        <v>9.9705167990000003</v>
      </c>
      <c r="F37" s="9" t="str">
        <f t="shared" si="8"/>
        <v>N/A</v>
      </c>
      <c r="G37" s="8">
        <v>9.3917537309999997</v>
      </c>
      <c r="H37" s="9" t="str">
        <f t="shared" si="9"/>
        <v>N/A</v>
      </c>
      <c r="I37" s="10">
        <v>4.125</v>
      </c>
      <c r="J37" s="10">
        <v>-5.8</v>
      </c>
      <c r="K37" s="9" t="str">
        <f>IF(J37="Div by 0", "N/A", IF(J37="N/A","N/A", IF(J37&gt;30, "No", IF(J37&lt;-30, "No", "Yes"))))</f>
        <v>Yes</v>
      </c>
    </row>
    <row r="38" spans="1:11" x14ac:dyDescent="0.2">
      <c r="A38" s="29" t="s">
        <v>376</v>
      </c>
      <c r="B38" s="1" t="s">
        <v>213</v>
      </c>
      <c r="C38" s="8">
        <v>1.7257716069</v>
      </c>
      <c r="D38" s="9" t="str">
        <f t="shared" si="7"/>
        <v>N/A</v>
      </c>
      <c r="E38" s="8">
        <v>1.4732486659999999</v>
      </c>
      <c r="F38" s="9" t="str">
        <f t="shared" si="8"/>
        <v>N/A</v>
      </c>
      <c r="G38" s="8">
        <v>1.3545407380000001</v>
      </c>
      <c r="H38" s="9" t="str">
        <f t="shared" si="9"/>
        <v>N/A</v>
      </c>
      <c r="I38" s="10">
        <v>-14.6</v>
      </c>
      <c r="J38" s="10">
        <v>-8.06</v>
      </c>
      <c r="K38" s="9" t="str">
        <f>IF(J38="Div by 0", "N/A", IF(J38="N/A","N/A", IF(J38&gt;30, "No", IF(J38&lt;-30, "No", "Yes"))))</f>
        <v>Yes</v>
      </c>
    </row>
    <row r="39" spans="1:11" x14ac:dyDescent="0.2">
      <c r="A39" s="29" t="s">
        <v>377</v>
      </c>
      <c r="B39" s="1" t="s">
        <v>213</v>
      </c>
      <c r="C39" s="8">
        <v>0.74160170810000003</v>
      </c>
      <c r="D39" s="9" t="str">
        <f t="shared" si="7"/>
        <v>N/A</v>
      </c>
      <c r="E39" s="8">
        <v>0.79426923130000004</v>
      </c>
      <c r="F39" s="9" t="str">
        <f t="shared" si="8"/>
        <v>N/A</v>
      </c>
      <c r="G39" s="8">
        <v>0.64446230380000002</v>
      </c>
      <c r="H39" s="9" t="str">
        <f t="shared" si="9"/>
        <v>N/A</v>
      </c>
      <c r="I39" s="10">
        <v>7.1020000000000003</v>
      </c>
      <c r="J39" s="10">
        <v>-18.899999999999999</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t="s">
        <v>1746</v>
      </c>
      <c r="H6" s="9" t="s">
        <v>213</v>
      </c>
      <c r="I6" s="136" t="s">
        <v>213</v>
      </c>
      <c r="J6" s="136" t="s">
        <v>213</v>
      </c>
      <c r="K6" s="9" t="s">
        <v>213</v>
      </c>
    </row>
    <row r="7" spans="1:11" s="28" customFormat="1" x14ac:dyDescent="0.2">
      <c r="A7" s="107" t="s">
        <v>12</v>
      </c>
      <c r="B7" s="30" t="s">
        <v>213</v>
      </c>
      <c r="C7" s="31">
        <v>151745</v>
      </c>
      <c r="D7" s="32" t="str">
        <f>IF($B7="N/A","N/A",IF(C7&gt;15,"No",IF(C7&lt;-15,"No","Yes")))</f>
        <v>N/A</v>
      </c>
      <c r="E7" s="31">
        <v>146730</v>
      </c>
      <c r="F7" s="32" t="str">
        <f>IF($B7="N/A","N/A",IF(E7&gt;15,"No",IF(E7&lt;-15,"No","Yes")))</f>
        <v>N/A</v>
      </c>
      <c r="G7" s="31">
        <v>151476</v>
      </c>
      <c r="H7" s="32" t="str">
        <f>IF($B7="N/A","N/A",IF(G7&gt;15,"No",IF(G7&lt;-15,"No","Yes")))</f>
        <v>N/A</v>
      </c>
      <c r="I7" s="33">
        <v>-3.3</v>
      </c>
      <c r="J7" s="33">
        <v>3.2349999999999999</v>
      </c>
      <c r="K7" s="32" t="str">
        <f t="shared" ref="K7:K24" si="0">IF(J7="Div by 0", "N/A", IF(J7="N/A","N/A", IF(J7&gt;30, "No", IF(J7&lt;-30, "No", "Yes"))))</f>
        <v>Yes</v>
      </c>
    </row>
    <row r="8" spans="1:11" x14ac:dyDescent="0.2">
      <c r="A8" s="107" t="s">
        <v>362</v>
      </c>
      <c r="B8" s="30" t="s">
        <v>213</v>
      </c>
      <c r="C8" s="34">
        <v>9.3195821938000005</v>
      </c>
      <c r="D8" s="32" t="str">
        <f>IF($B8="N/A","N/A",IF(C8&gt;15,"No",IF(C8&lt;-15,"No","Yes")))</f>
        <v>N/A</v>
      </c>
      <c r="E8" s="34">
        <v>10.29987051</v>
      </c>
      <c r="F8" s="32" t="str">
        <f>IF($B8="N/A","N/A",IF(E8&gt;15,"No",IF(E8&lt;-15,"No","Yes")))</f>
        <v>N/A</v>
      </c>
      <c r="G8" s="34">
        <v>9.8801130211999997</v>
      </c>
      <c r="H8" s="32" t="str">
        <f>IF($B8="N/A","N/A",IF(G8&gt;15,"No",IF(G8&lt;-15,"No","Yes")))</f>
        <v>N/A</v>
      </c>
      <c r="I8" s="33">
        <v>10.52</v>
      </c>
      <c r="J8" s="33">
        <v>-4.08</v>
      </c>
      <c r="K8" s="32" t="str">
        <f t="shared" si="0"/>
        <v>Yes</v>
      </c>
    </row>
    <row r="9" spans="1:11" x14ac:dyDescent="0.2">
      <c r="A9" s="107" t="s">
        <v>119</v>
      </c>
      <c r="B9" s="35" t="s">
        <v>213</v>
      </c>
      <c r="C9" s="8">
        <v>90.680417805999994</v>
      </c>
      <c r="D9" s="9" t="str">
        <f>IF($B9="N/A","N/A",IF(C9&gt;15,"No",IF(C9&lt;-15,"No","Yes")))</f>
        <v>N/A</v>
      </c>
      <c r="E9" s="8">
        <v>89.700129489999995</v>
      </c>
      <c r="F9" s="9" t="str">
        <f>IF($B9="N/A","N/A",IF(E9&gt;15,"No",IF(E9&lt;-15,"No","Yes")))</f>
        <v>N/A</v>
      </c>
      <c r="G9" s="8">
        <v>90.119886979</v>
      </c>
      <c r="H9" s="9" t="str">
        <f>IF($B9="N/A","N/A",IF(G9&gt;15,"No",IF(G9&lt;-15,"No","Yes")))</f>
        <v>N/A</v>
      </c>
      <c r="I9" s="10">
        <v>-1.08</v>
      </c>
      <c r="J9" s="10">
        <v>0.46800000000000003</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1748</v>
      </c>
      <c r="J10" s="10" t="s">
        <v>1748</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99.995378806000005</v>
      </c>
      <c r="H11" s="9" t="str">
        <f>IF($B11="N/A","N/A",IF(G11&gt;100,"No",IF(G11&lt;95,"No","Yes")))</f>
        <v>Yes</v>
      </c>
      <c r="I11" s="10">
        <v>0</v>
      </c>
      <c r="J11" s="10">
        <v>-5.0000000000000001E-3</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1748</v>
      </c>
      <c r="J12" s="10" t="s">
        <v>1748</v>
      </c>
      <c r="K12" s="9" t="str">
        <f t="shared" si="0"/>
        <v>N/A</v>
      </c>
    </row>
    <row r="13" spans="1:11" x14ac:dyDescent="0.2">
      <c r="A13" s="107" t="s">
        <v>840</v>
      </c>
      <c r="B13" s="35" t="s">
        <v>214</v>
      </c>
      <c r="C13" s="8">
        <v>65.784704602999994</v>
      </c>
      <c r="D13" s="9" t="str">
        <f t="shared" si="1"/>
        <v>No</v>
      </c>
      <c r="E13" s="8">
        <v>65.526477202999999</v>
      </c>
      <c r="F13" s="9" t="str">
        <f t="shared" si="2"/>
        <v>No</v>
      </c>
      <c r="G13" s="8">
        <v>61.616361668000003</v>
      </c>
      <c r="H13" s="9" t="str">
        <f t="shared" si="3"/>
        <v>No</v>
      </c>
      <c r="I13" s="10">
        <v>-0.39300000000000002</v>
      </c>
      <c r="J13" s="10">
        <v>-5.97</v>
      </c>
      <c r="K13" s="9" t="str">
        <f t="shared" si="0"/>
        <v>Yes</v>
      </c>
    </row>
    <row r="14" spans="1:11" x14ac:dyDescent="0.2">
      <c r="A14" s="107" t="s">
        <v>13</v>
      </c>
      <c r="B14" s="35" t="s">
        <v>213</v>
      </c>
      <c r="C14" s="36">
        <v>14142</v>
      </c>
      <c r="D14" s="9" t="str">
        <f>IF($B14="N/A","N/A",IF(C14&gt;15,"No",IF(C14&lt;-15,"No","Yes")))</f>
        <v>N/A</v>
      </c>
      <c r="E14" s="36">
        <v>15113</v>
      </c>
      <c r="F14" s="9" t="str">
        <f>IF($B14="N/A","N/A",IF(E14&gt;15,"No",IF(E14&lt;-15,"No","Yes")))</f>
        <v>N/A</v>
      </c>
      <c r="G14" s="36">
        <v>14966</v>
      </c>
      <c r="H14" s="9" t="str">
        <f>IF($B14="N/A","N/A",IF(G14&gt;15,"No",IF(G14&lt;-15,"No","Yes")))</f>
        <v>N/A</v>
      </c>
      <c r="I14" s="10">
        <v>6.8659999999999997</v>
      </c>
      <c r="J14" s="10">
        <v>-0.97299999999999998</v>
      </c>
      <c r="K14" s="9" t="str">
        <f t="shared" si="0"/>
        <v>Yes</v>
      </c>
    </row>
    <row r="15" spans="1:11" x14ac:dyDescent="0.2">
      <c r="A15" s="107" t="s">
        <v>442</v>
      </c>
      <c r="B15" s="35" t="s">
        <v>215</v>
      </c>
      <c r="C15" s="8">
        <v>10.606703437</v>
      </c>
      <c r="D15" s="9" t="str">
        <f>IF($B15="N/A","N/A",IF(C15&gt;20,"No",IF(C15&lt;5,"No","Yes")))</f>
        <v>Yes</v>
      </c>
      <c r="E15" s="8">
        <v>9.9384635744000001</v>
      </c>
      <c r="F15" s="9" t="str">
        <f>IF($B15="N/A","N/A",IF(E15&gt;20,"No",IF(E15&lt;5,"No","Yes")))</f>
        <v>Yes</v>
      </c>
      <c r="G15" s="8">
        <v>10.149672591</v>
      </c>
      <c r="H15" s="9" t="str">
        <f>IF($B15="N/A","N/A",IF(G15&gt;20,"No",IF(G15&lt;5,"No","Yes")))</f>
        <v>Yes</v>
      </c>
      <c r="I15" s="10">
        <v>-6.3</v>
      </c>
      <c r="J15" s="10">
        <v>2.125</v>
      </c>
      <c r="K15" s="9" t="str">
        <f t="shared" si="0"/>
        <v>Yes</v>
      </c>
    </row>
    <row r="16" spans="1:11" x14ac:dyDescent="0.2">
      <c r="A16" s="107" t="s">
        <v>443</v>
      </c>
      <c r="B16" s="30" t="s">
        <v>213</v>
      </c>
      <c r="C16" s="8">
        <v>89.393296563000007</v>
      </c>
      <c r="D16" s="9" t="str">
        <f>IF($B16="N/A","N/A",IF(C16&gt;15,"No",IF(C16&lt;-15,"No","Yes")))</f>
        <v>N/A</v>
      </c>
      <c r="E16" s="8">
        <v>90.061536426000004</v>
      </c>
      <c r="F16" s="9" t="str">
        <f>IF($B16="N/A","N/A",IF(E16&gt;15,"No",IF(E16&lt;-15,"No","Yes")))</f>
        <v>N/A</v>
      </c>
      <c r="G16" s="8">
        <v>89.850327409000002</v>
      </c>
      <c r="H16" s="9" t="str">
        <f>IF($B16="N/A","N/A",IF(G16&gt;15,"No",IF(G16&lt;-15,"No","Yes")))</f>
        <v>N/A</v>
      </c>
      <c r="I16" s="10">
        <v>0.74750000000000005</v>
      </c>
      <c r="J16" s="10">
        <v>-0.23499999999999999</v>
      </c>
      <c r="K16" s="9" t="str">
        <f t="shared" si="0"/>
        <v>Yes</v>
      </c>
    </row>
    <row r="17" spans="1:11" x14ac:dyDescent="0.2">
      <c r="A17" s="107" t="s">
        <v>444</v>
      </c>
      <c r="B17" s="35" t="s">
        <v>235</v>
      </c>
      <c r="C17" s="8">
        <v>5.4235610238999996</v>
      </c>
      <c r="D17" s="9" t="str">
        <f>IF($B17="N/A","N/A",IF(C17&gt;1,"Yes","No"))</f>
        <v>Yes</v>
      </c>
      <c r="E17" s="8">
        <v>8.5753986633999997</v>
      </c>
      <c r="F17" s="9" t="str">
        <f>IF($B17="N/A","N/A",IF(E17&gt;1,"Yes","No"))</f>
        <v>Yes</v>
      </c>
      <c r="G17" s="8">
        <v>7.8244019778</v>
      </c>
      <c r="H17" s="9" t="str">
        <f>IF($B17="N/A","N/A",IF(G17&gt;1,"Yes","No"))</f>
        <v>Yes</v>
      </c>
      <c r="I17" s="10">
        <v>58.11</v>
      </c>
      <c r="J17" s="10">
        <v>-8.76</v>
      </c>
      <c r="K17" s="9" t="str">
        <f t="shared" si="0"/>
        <v>Yes</v>
      </c>
    </row>
    <row r="18" spans="1:11" x14ac:dyDescent="0.2">
      <c r="A18" s="107" t="s">
        <v>862</v>
      </c>
      <c r="B18" s="35" t="s">
        <v>213</v>
      </c>
      <c r="C18" s="108">
        <v>2577.5593220000001</v>
      </c>
      <c r="D18" s="9" t="str">
        <f>IF($B18="N/A","N/A",IF(C18&gt;15,"No",IF(C18&lt;-15,"No","Yes")))</f>
        <v>N/A</v>
      </c>
      <c r="E18" s="108">
        <v>2454.1820987999999</v>
      </c>
      <c r="F18" s="9" t="str">
        <f>IF($B18="N/A","N/A",IF(E18&gt;15,"No",IF(E18&lt;-15,"No","Yes")))</f>
        <v>N/A</v>
      </c>
      <c r="G18" s="108">
        <v>2181.8283517999998</v>
      </c>
      <c r="H18" s="9" t="str">
        <f>IF($B18="N/A","N/A",IF(G18&gt;15,"No",IF(G18&lt;-15,"No","Yes")))</f>
        <v>N/A</v>
      </c>
      <c r="I18" s="10">
        <v>-4.79</v>
      </c>
      <c r="J18" s="10">
        <v>-11.1</v>
      </c>
      <c r="K18" s="9" t="str">
        <f t="shared" si="0"/>
        <v>Yes</v>
      </c>
    </row>
    <row r="19" spans="1:11" x14ac:dyDescent="0.2">
      <c r="A19" s="3" t="s">
        <v>131</v>
      </c>
      <c r="B19" s="35" t="s">
        <v>213</v>
      </c>
      <c r="C19" s="36">
        <v>622</v>
      </c>
      <c r="D19" s="35" t="s">
        <v>213</v>
      </c>
      <c r="E19" s="36">
        <v>519</v>
      </c>
      <c r="F19" s="35" t="s">
        <v>213</v>
      </c>
      <c r="G19" s="36">
        <v>900</v>
      </c>
      <c r="H19" s="9" t="str">
        <f>IF($B19="N/A","N/A",IF(G19&gt;15,"No",IF(G19&lt;-15,"No","Yes")))</f>
        <v>N/A</v>
      </c>
      <c r="I19" s="10">
        <v>-16.600000000000001</v>
      </c>
      <c r="J19" s="10">
        <v>73.41</v>
      </c>
      <c r="K19" s="9" t="str">
        <f t="shared" si="0"/>
        <v>No</v>
      </c>
    </row>
    <row r="20" spans="1:11" x14ac:dyDescent="0.2">
      <c r="A20" s="3" t="s">
        <v>346</v>
      </c>
      <c r="B20" s="30" t="s">
        <v>213</v>
      </c>
      <c r="C20" s="8">
        <v>0.40989818449999998</v>
      </c>
      <c r="D20" s="35" t="s">
        <v>213</v>
      </c>
      <c r="E20" s="8">
        <v>0.35371089760000002</v>
      </c>
      <c r="F20" s="35" t="s">
        <v>213</v>
      </c>
      <c r="G20" s="8">
        <v>0.59415352929999998</v>
      </c>
      <c r="H20" s="9" t="str">
        <f>IF($B20="N/A","N/A",IF(G20&gt;15,"No",IF(G20&lt;-15,"No","Yes")))</f>
        <v>N/A</v>
      </c>
      <c r="I20" s="10">
        <v>-13.7</v>
      </c>
      <c r="J20" s="10">
        <v>67.98</v>
      </c>
      <c r="K20" s="9" t="str">
        <f t="shared" si="0"/>
        <v>No</v>
      </c>
    </row>
    <row r="21" spans="1:11" ht="25.5" x14ac:dyDescent="0.2">
      <c r="A21" s="3" t="s">
        <v>841</v>
      </c>
      <c r="B21" s="35" t="s">
        <v>213</v>
      </c>
      <c r="C21" s="108">
        <v>2668.4951768000001</v>
      </c>
      <c r="D21" s="9" t="str">
        <f>IF($B21="N/A","N/A",IF(C21&gt;60,"No",IF(C21&lt;15,"No","Yes")))</f>
        <v>N/A</v>
      </c>
      <c r="E21" s="108">
        <v>1770.8150289</v>
      </c>
      <c r="F21" s="9" t="str">
        <f>IF($B21="N/A","N/A",IF(E21&gt;60,"No",IF(E21&lt;15,"No","Yes")))</f>
        <v>N/A</v>
      </c>
      <c r="G21" s="108">
        <v>2226.7711110999999</v>
      </c>
      <c r="H21" s="9" t="str">
        <f>IF($B21="N/A","N/A",IF(G21&gt;60,"No",IF(G21&lt;15,"No","Yes")))</f>
        <v>N/A</v>
      </c>
      <c r="I21" s="10">
        <v>-33.6</v>
      </c>
      <c r="J21" s="10">
        <v>25.75</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1748</v>
      </c>
      <c r="J22" s="10" t="s">
        <v>1748</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1748</v>
      </c>
      <c r="J23" s="10" t="s">
        <v>1748</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1748</v>
      </c>
      <c r="J24" s="10" t="s">
        <v>1748</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12642</v>
      </c>
      <c r="D6" s="9" t="str">
        <f>IF($B6="N/A","N/A",IF(C6&gt;15,"No",IF(C6&lt;-15,"No","Yes")))</f>
        <v>N/A</v>
      </c>
      <c r="E6" s="36">
        <v>13611</v>
      </c>
      <c r="F6" s="9" t="str">
        <f>IF($B6="N/A","N/A",IF(E6&gt;15,"No",IF(E6&lt;-15,"No","Yes")))</f>
        <v>N/A</v>
      </c>
      <c r="G6" s="36">
        <v>13447</v>
      </c>
      <c r="H6" s="9" t="str">
        <f>IF($B6="N/A","N/A",IF(G6&gt;15,"No",IF(G6&lt;-15,"No","Yes")))</f>
        <v>N/A</v>
      </c>
      <c r="I6" s="10">
        <v>7.665</v>
      </c>
      <c r="J6" s="10">
        <v>-1.2</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ht="25.5" x14ac:dyDescent="0.2">
      <c r="A9" s="89" t="s">
        <v>843</v>
      </c>
      <c r="B9" s="35" t="s">
        <v>236</v>
      </c>
      <c r="C9" s="37">
        <v>164.61857445000001</v>
      </c>
      <c r="D9" s="9" t="str">
        <f>IF($B9="N/A","N/A",IF(C9&gt;100,"No",IF(C9&lt;50,"No","Yes")))</f>
        <v>No</v>
      </c>
      <c r="E9" s="37">
        <v>162.81277263000001</v>
      </c>
      <c r="F9" s="9" t="str">
        <f>IF($B9="N/A","N/A",IF(E9&gt;100,"No",IF(E9&lt;50,"No","Yes")))</f>
        <v>No</v>
      </c>
      <c r="G9" s="37">
        <v>158.88231976</v>
      </c>
      <c r="H9" s="9" t="str">
        <f>IF($B9="N/A","N/A",IF(G9&gt;100,"No",IF(G9&lt;50,"No","Yes")))</f>
        <v>No</v>
      </c>
      <c r="I9" s="10">
        <v>-1.1000000000000001</v>
      </c>
      <c r="J9" s="10">
        <v>-2.41</v>
      </c>
      <c r="K9" s="9" t="str">
        <f t="shared" si="0"/>
        <v>Yes</v>
      </c>
    </row>
    <row r="10" spans="1:11" ht="25.5" x14ac:dyDescent="0.2">
      <c r="A10" s="89" t="s">
        <v>844</v>
      </c>
      <c r="B10" s="35" t="s">
        <v>213</v>
      </c>
      <c r="C10" s="37" t="s">
        <v>1748</v>
      </c>
      <c r="D10" s="9" t="str">
        <f>IF($B10="N/A","N/A",IF(C10&gt;15,"No",IF(C10&lt;-15,"No","Yes")))</f>
        <v>N/A</v>
      </c>
      <c r="E10" s="37" t="s">
        <v>1748</v>
      </c>
      <c r="F10" s="9" t="str">
        <f>IF($B10="N/A","N/A",IF(E10&gt;15,"No",IF(E10&lt;-15,"No","Yes")))</f>
        <v>N/A</v>
      </c>
      <c r="G10" s="37" t="s">
        <v>1748</v>
      </c>
      <c r="H10" s="9" t="str">
        <f>IF($B10="N/A","N/A",IF(G10&gt;15,"No",IF(G10&lt;-15,"No","Yes")))</f>
        <v>N/A</v>
      </c>
      <c r="I10" s="10" t="s">
        <v>1748</v>
      </c>
      <c r="J10" s="10" t="s">
        <v>1748</v>
      </c>
      <c r="K10" s="9" t="str">
        <f t="shared" si="0"/>
        <v>N/A</v>
      </c>
    </row>
    <row r="11" spans="1:11" ht="25.5" x14ac:dyDescent="0.2">
      <c r="A11" s="89" t="s">
        <v>845</v>
      </c>
      <c r="B11" s="35" t="s">
        <v>213</v>
      </c>
      <c r="C11" s="37" t="s">
        <v>1748</v>
      </c>
      <c r="D11" s="9" t="str">
        <f>IF($B11="N/A","N/A",IF(C11&gt;15,"No",IF(C11&lt;-15,"No","Yes")))</f>
        <v>N/A</v>
      </c>
      <c r="E11" s="37" t="s">
        <v>1748</v>
      </c>
      <c r="F11" s="9" t="str">
        <f>IF($B11="N/A","N/A",IF(E11&gt;15,"No",IF(E11&lt;-15,"No","Yes")))</f>
        <v>N/A</v>
      </c>
      <c r="G11" s="37" t="s">
        <v>1748</v>
      </c>
      <c r="H11" s="9" t="str">
        <f>IF($B11="N/A","N/A",IF(G11&gt;15,"No",IF(G11&lt;-15,"No","Yes")))</f>
        <v>N/A</v>
      </c>
      <c r="I11" s="10" t="s">
        <v>1748</v>
      </c>
      <c r="J11" s="10" t="s">
        <v>1748</v>
      </c>
      <c r="K11" s="9" t="str">
        <f t="shared" si="0"/>
        <v>N/A</v>
      </c>
    </row>
    <row r="12" spans="1:11" ht="25.5" x14ac:dyDescent="0.2">
      <c r="A12" s="89" t="s">
        <v>846</v>
      </c>
      <c r="B12" s="35" t="s">
        <v>213</v>
      </c>
      <c r="C12" s="37">
        <v>350.79018129999997</v>
      </c>
      <c r="D12" s="9" t="str">
        <f>IF($B12="N/A","N/A",IF(C12&gt;15,"No",IF(C12&lt;-15,"No","Yes")))</f>
        <v>N/A</v>
      </c>
      <c r="E12" s="37">
        <v>349.07035544000001</v>
      </c>
      <c r="F12" s="9" t="str">
        <f>IF($B12="N/A","N/A",IF(E12&gt;15,"No",IF(E12&lt;-15,"No","Yes")))</f>
        <v>N/A</v>
      </c>
      <c r="G12" s="37">
        <v>345.45523580999998</v>
      </c>
      <c r="H12" s="9" t="str">
        <f>IF($B12="N/A","N/A",IF(G12&gt;15,"No",IF(G12&lt;-15,"No","Yes")))</f>
        <v>N/A</v>
      </c>
      <c r="I12" s="10">
        <v>-0.49</v>
      </c>
      <c r="J12" s="10">
        <v>-1.04</v>
      </c>
      <c r="K12" s="9" t="str">
        <f t="shared" si="0"/>
        <v>Yes</v>
      </c>
    </row>
    <row r="13" spans="1:11" x14ac:dyDescent="0.2">
      <c r="A13" s="89" t="s">
        <v>655</v>
      </c>
      <c r="B13" s="35" t="s">
        <v>237</v>
      </c>
      <c r="C13" s="8">
        <v>97.919632969000006</v>
      </c>
      <c r="D13" s="9" t="str">
        <f>IF($B13="N/A","N/A",IF(C13&gt;99,"No",IF(C13&lt;75,"No","Yes")))</f>
        <v>Yes</v>
      </c>
      <c r="E13" s="8">
        <v>98.141209316000001</v>
      </c>
      <c r="F13" s="9" t="str">
        <f>IF($B13="N/A","N/A",IF(E13&gt;99,"No",IF(E13&lt;75,"No","Yes")))</f>
        <v>Yes</v>
      </c>
      <c r="G13" s="8">
        <v>98.438313378000004</v>
      </c>
      <c r="H13" s="9" t="str">
        <f>IF($B13="N/A","N/A",IF(G13&gt;99,"No",IF(G13&lt;75,"No","Yes")))</f>
        <v>Yes</v>
      </c>
      <c r="I13" s="10">
        <v>0.2263</v>
      </c>
      <c r="J13" s="10">
        <v>0.30270000000000002</v>
      </c>
      <c r="K13" s="9" t="str">
        <f t="shared" ref="K13:K24" si="1">IF(J13="Div by 0", "N/A", IF(J13="N/A","N/A", IF(J13&gt;30, "No", IF(J13&lt;-30, "No", "Yes"))))</f>
        <v>Yes</v>
      </c>
    </row>
    <row r="14" spans="1:11" x14ac:dyDescent="0.2">
      <c r="A14" s="89" t="s">
        <v>495</v>
      </c>
      <c r="B14" s="35" t="s">
        <v>213</v>
      </c>
      <c r="C14" s="9">
        <v>96.720252040000005</v>
      </c>
      <c r="D14" s="9" t="str">
        <f>IF($B14="N/A","N/A",IF(C14&gt;15,"No",IF(C14&lt;-15,"No","Yes")))</f>
        <v>N/A</v>
      </c>
      <c r="E14" s="9">
        <v>96.159604731000002</v>
      </c>
      <c r="F14" s="9" t="str">
        <f>IF($B14="N/A","N/A",IF(E14&gt;15,"No",IF(E14&lt;-15,"No","Yes")))</f>
        <v>N/A</v>
      </c>
      <c r="G14" s="9">
        <v>96.653320238999996</v>
      </c>
      <c r="H14" s="9" t="str">
        <f>IF($B14="N/A","N/A",IF(G14&gt;15,"No",IF(G14&lt;-15,"No","Yes")))</f>
        <v>N/A</v>
      </c>
      <c r="I14" s="10">
        <v>-0.57999999999999996</v>
      </c>
      <c r="J14" s="10">
        <v>0.51339999999999997</v>
      </c>
      <c r="K14" s="9" t="str">
        <f t="shared" si="1"/>
        <v>Yes</v>
      </c>
    </row>
    <row r="15" spans="1:11" x14ac:dyDescent="0.2">
      <c r="A15" s="89" t="s">
        <v>847</v>
      </c>
      <c r="B15" s="35" t="s">
        <v>213</v>
      </c>
      <c r="C15" s="36">
        <v>15.861187672</v>
      </c>
      <c r="D15" s="9" t="str">
        <f>IF($B15="N/A","N/A",IF(C15&gt;15,"No",IF(C15&lt;-15,"No","Yes")))</f>
        <v>N/A</v>
      </c>
      <c r="E15" s="10">
        <v>15.634098871000001</v>
      </c>
      <c r="F15" s="9" t="str">
        <f>IF($B15="N/A","N/A",IF(E15&gt;15,"No",IF(E15&lt;-15,"No","Yes")))</f>
        <v>N/A</v>
      </c>
      <c r="G15" s="10">
        <v>15.798342973</v>
      </c>
      <c r="H15" s="9" t="str">
        <f>IF($B15="N/A","N/A",IF(G15&gt;15,"No",IF(G15&lt;-15,"No","Yes")))</f>
        <v>N/A</v>
      </c>
      <c r="I15" s="10">
        <v>-1.43</v>
      </c>
      <c r="J15" s="10">
        <v>1.0509999999999999</v>
      </c>
      <c r="K15" s="9" t="str">
        <f t="shared" si="1"/>
        <v>Yes</v>
      </c>
    </row>
    <row r="16" spans="1:11" x14ac:dyDescent="0.2">
      <c r="A16" s="86" t="s">
        <v>656</v>
      </c>
      <c r="B16" s="60" t="s">
        <v>238</v>
      </c>
      <c r="C16" s="9">
        <v>0</v>
      </c>
      <c r="D16" s="9" t="str">
        <f>IF($B16="N/A","N/A",IF(C16&gt;20,"No",IF(C16&lt;=0,"No","Yes")))</f>
        <v>No</v>
      </c>
      <c r="E16" s="9">
        <v>0</v>
      </c>
      <c r="F16" s="9" t="str">
        <f>IF($B16="N/A","N/A",IF(E16&gt;20,"No",IF(E16&lt;=0,"No","Yes")))</f>
        <v>No</v>
      </c>
      <c r="G16" s="9">
        <v>0</v>
      </c>
      <c r="H16" s="9" t="str">
        <f>IF($B16="N/A","N/A",IF(G16&gt;20,"No",IF(G16&lt;=0,"No","Yes")))</f>
        <v>No</v>
      </c>
      <c r="I16" s="10" t="s">
        <v>1748</v>
      </c>
      <c r="J16" s="10" t="s">
        <v>1748</v>
      </c>
      <c r="K16" s="9" t="str">
        <f t="shared" si="1"/>
        <v>N/A</v>
      </c>
    </row>
    <row r="17" spans="1:11" x14ac:dyDescent="0.2">
      <c r="A17" s="86" t="s">
        <v>371</v>
      </c>
      <c r="B17" s="35" t="s">
        <v>213</v>
      </c>
      <c r="C17" s="9" t="s">
        <v>1748</v>
      </c>
      <c r="D17" s="9" t="str">
        <f>IF($B17="N/A","N/A",IF(C17&gt;15,"No",IF(C17&lt;-15,"No","Yes")))</f>
        <v>N/A</v>
      </c>
      <c r="E17" s="9" t="s">
        <v>1748</v>
      </c>
      <c r="F17" s="9" t="str">
        <f>IF($B17="N/A","N/A",IF(E17&gt;15,"No",IF(E17&lt;-15,"No","Yes")))</f>
        <v>N/A</v>
      </c>
      <c r="G17" s="9" t="s">
        <v>1748</v>
      </c>
      <c r="H17" s="9" t="str">
        <f>IF($B17="N/A","N/A",IF(G17&gt;15,"No",IF(G17&lt;-15,"No","Yes")))</f>
        <v>N/A</v>
      </c>
      <c r="I17" s="10" t="s">
        <v>1748</v>
      </c>
      <c r="J17" s="10" t="s">
        <v>1748</v>
      </c>
      <c r="K17" s="9" t="str">
        <f t="shared" si="1"/>
        <v>N/A</v>
      </c>
    </row>
    <row r="18" spans="1:11" x14ac:dyDescent="0.2">
      <c r="A18" s="86" t="s">
        <v>848</v>
      </c>
      <c r="B18" s="35" t="s">
        <v>213</v>
      </c>
      <c r="C18" s="10" t="s">
        <v>1748</v>
      </c>
      <c r="D18" s="9" t="str">
        <f>IF($B18="N/A","N/A",IF(C18&gt;15,"No",IF(C18&lt;-15,"No","Yes")))</f>
        <v>N/A</v>
      </c>
      <c r="E18" s="10" t="s">
        <v>1748</v>
      </c>
      <c r="F18" s="9" t="str">
        <f>IF($B18="N/A","N/A",IF(E18&gt;15,"No",IF(E18&lt;-15,"No","Yes")))</f>
        <v>N/A</v>
      </c>
      <c r="G18" s="10" t="s">
        <v>1748</v>
      </c>
      <c r="H18" s="9" t="str">
        <f>IF($B18="N/A","N/A",IF(G18&gt;15,"No",IF(G18&lt;-15,"No","Yes")))</f>
        <v>N/A</v>
      </c>
      <c r="I18" s="10" t="s">
        <v>1748</v>
      </c>
      <c r="J18" s="10" t="s">
        <v>1748</v>
      </c>
      <c r="K18" s="9" t="str">
        <f t="shared" si="1"/>
        <v>N/A</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1748</v>
      </c>
      <c r="J19" s="10" t="s">
        <v>1748</v>
      </c>
      <c r="K19" s="9" t="str">
        <f t="shared" si="1"/>
        <v>N/A</v>
      </c>
    </row>
    <row r="20" spans="1:11" x14ac:dyDescent="0.2">
      <c r="A20" s="89" t="s">
        <v>129</v>
      </c>
      <c r="B20" s="35" t="s">
        <v>213</v>
      </c>
      <c r="C20" s="9" t="s">
        <v>1748</v>
      </c>
      <c r="D20" s="9" t="str">
        <f>IF($B20="N/A","N/A",IF(C20&gt;15,"No",IF(C20&lt;-15,"No","Yes")))</f>
        <v>N/A</v>
      </c>
      <c r="E20" s="9" t="s">
        <v>1748</v>
      </c>
      <c r="F20" s="9" t="str">
        <f>IF($B20="N/A","N/A",IF(E20&gt;15,"No",IF(E20&lt;-15,"No","Yes")))</f>
        <v>N/A</v>
      </c>
      <c r="G20" s="9" t="s">
        <v>1748</v>
      </c>
      <c r="H20" s="9" t="str">
        <f>IF($B20="N/A","N/A",IF(G20&gt;15,"No",IF(G20&lt;-15,"No","Yes")))</f>
        <v>N/A</v>
      </c>
      <c r="I20" s="10" t="s">
        <v>1748</v>
      </c>
      <c r="J20" s="10" t="s">
        <v>1748</v>
      </c>
      <c r="K20" s="9" t="str">
        <f t="shared" si="1"/>
        <v>N/A</v>
      </c>
    </row>
    <row r="21" spans="1:11" x14ac:dyDescent="0.2">
      <c r="A21" s="89" t="s">
        <v>849</v>
      </c>
      <c r="B21" s="35" t="s">
        <v>213</v>
      </c>
      <c r="C21" s="10" t="s">
        <v>1748</v>
      </c>
      <c r="D21" s="9" t="str">
        <f>IF($B21="N/A","N/A",IF(C21&gt;15,"No",IF(C21&lt;-15,"No","Yes")))</f>
        <v>N/A</v>
      </c>
      <c r="E21" s="10" t="s">
        <v>1748</v>
      </c>
      <c r="F21" s="9" t="str">
        <f>IF($B21="N/A","N/A",IF(E21&gt;15,"No",IF(E21&lt;-15,"No","Yes")))</f>
        <v>N/A</v>
      </c>
      <c r="G21" s="10" t="s">
        <v>1748</v>
      </c>
      <c r="H21" s="9" t="str">
        <f>IF($B21="N/A","N/A",IF(G21&gt;15,"No",IF(G21&lt;-15,"No","Yes")))</f>
        <v>N/A</v>
      </c>
      <c r="I21" s="10" t="s">
        <v>1748</v>
      </c>
      <c r="J21" s="10" t="s">
        <v>1748</v>
      </c>
      <c r="K21" s="9" t="str">
        <f t="shared" si="1"/>
        <v>N/A</v>
      </c>
    </row>
    <row r="22" spans="1:11" x14ac:dyDescent="0.2">
      <c r="A22" s="89" t="s">
        <v>1722</v>
      </c>
      <c r="B22" s="60" t="s">
        <v>224</v>
      </c>
      <c r="C22" s="9">
        <v>2.0803670305000002</v>
      </c>
      <c r="D22" s="9" t="str">
        <f>IF($B22="N/A","N/A",IF(C22&gt;5,"No",IF(C22&lt;=0,"No","Yes")))</f>
        <v>Yes</v>
      </c>
      <c r="E22" s="9">
        <v>1.8587906839999999</v>
      </c>
      <c r="F22" s="9" t="str">
        <f>IF($B22="N/A","N/A",IF(E22&gt;5,"No",IF(E22&lt;=0,"No","Yes")))</f>
        <v>Yes</v>
      </c>
      <c r="G22" s="9">
        <v>1.5616866216</v>
      </c>
      <c r="H22" s="9" t="str">
        <f>IF($B22="N/A","N/A",IF(G22&gt;5,"No",IF(G22&lt;=0,"No","Yes")))</f>
        <v>Yes</v>
      </c>
      <c r="I22" s="10">
        <v>-10.7</v>
      </c>
      <c r="J22" s="10">
        <v>-16</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18.665399239999999</v>
      </c>
      <c r="D24" s="9" t="str">
        <f>IF($B24="N/A","N/A",IF(C24&gt;15,"No",IF(C24&lt;-15,"No","Yes")))</f>
        <v>N/A</v>
      </c>
      <c r="E24" s="10">
        <v>21.573122529999999</v>
      </c>
      <c r="F24" s="9" t="str">
        <f>IF($B24="N/A","N/A",IF(E24&gt;15,"No",IF(E24&lt;-15,"No","Yes")))</f>
        <v>N/A</v>
      </c>
      <c r="G24" s="10">
        <v>23.828571429</v>
      </c>
      <c r="H24" s="9" t="str">
        <f>IF($B24="N/A","N/A",IF(G24&gt;15,"No",IF(G24&lt;-15,"No","Yes")))</f>
        <v>N/A</v>
      </c>
      <c r="I24" s="10">
        <v>15.58</v>
      </c>
      <c r="J24" s="10">
        <v>10.45</v>
      </c>
      <c r="K24" s="9" t="str">
        <f t="shared" si="1"/>
        <v>Yes</v>
      </c>
    </row>
    <row r="25" spans="1:11" x14ac:dyDescent="0.2">
      <c r="A25" s="89" t="s">
        <v>15</v>
      </c>
      <c r="B25" s="35" t="s">
        <v>240</v>
      </c>
      <c r="C25" s="9">
        <v>2.9900332226000002</v>
      </c>
      <c r="D25" s="9" t="str">
        <f>IF($B25="N/A","N/A",IF(C25&gt;20,"No",IF(C25&lt;1,"No","Yes")))</f>
        <v>Yes</v>
      </c>
      <c r="E25" s="9">
        <v>3.1298214678999998</v>
      </c>
      <c r="F25" s="9" t="str">
        <f>IF($B25="N/A","N/A",IF(E25&gt;20,"No",IF(E25&lt;1,"No","Yes")))</f>
        <v>Yes</v>
      </c>
      <c r="G25" s="9">
        <v>2.9225849631999998</v>
      </c>
      <c r="H25" s="9" t="str">
        <f>IF($B25="N/A","N/A",IF(G25&gt;20,"No",IF(G25&lt;1,"No","Yes")))</f>
        <v>Yes</v>
      </c>
      <c r="I25" s="10">
        <v>4.6749999999999998</v>
      </c>
      <c r="J25" s="10">
        <v>-6.62</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100</v>
      </c>
      <c r="F26" s="9" t="str">
        <f>IF($B26="N/A","N/A",IF(E26&gt;100,"No",IF(E26&lt;95,"No","Yes")))</f>
        <v>Yes</v>
      </c>
      <c r="G26" s="9">
        <v>99.985126793999996</v>
      </c>
      <c r="H26" s="9" t="str">
        <f>IF($B26="N/A","N/A",IF(G26&gt;100,"No",IF(G26&lt;95,"No","Yes")))</f>
        <v>Yes</v>
      </c>
      <c r="I26" s="10">
        <v>0</v>
      </c>
      <c r="J26" s="10">
        <v>-1.4999999999999999E-2</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7.2694193957</v>
      </c>
      <c r="D28" s="9" t="str">
        <f>IF($B28="N/A","N/A",IF(C28&gt;30,"No",IF(C28&lt;5,"No","Yes")))</f>
        <v>Yes</v>
      </c>
      <c r="E28" s="9">
        <v>3.9820733229999998</v>
      </c>
      <c r="F28" s="9" t="str">
        <f>IF($B28="N/A","N/A",IF(E28&gt;30,"No",IF(E28&lt;5,"No","Yes")))</f>
        <v>No</v>
      </c>
      <c r="G28" s="9">
        <v>7.3176173124000004</v>
      </c>
      <c r="H28" s="9" t="str">
        <f>IF($B28="N/A","N/A",IF(G28&gt;30,"No",IF(G28&lt;5,"No","Yes")))</f>
        <v>Yes</v>
      </c>
      <c r="I28" s="10">
        <v>-45.2</v>
      </c>
      <c r="J28" s="10">
        <v>83.76</v>
      </c>
      <c r="K28" s="9" t="str">
        <f t="shared" si="2"/>
        <v>No</v>
      </c>
    </row>
    <row r="29" spans="1:11" x14ac:dyDescent="0.2">
      <c r="A29" s="89" t="s">
        <v>852</v>
      </c>
      <c r="B29" s="35" t="s">
        <v>227</v>
      </c>
      <c r="C29" s="9">
        <v>50.751463375999997</v>
      </c>
      <c r="D29" s="9" t="str">
        <f>IF($B29="N/A","N/A",IF(C29&gt;75,"No",IF(C29&lt;15,"No","Yes")))</f>
        <v>Yes</v>
      </c>
      <c r="E29" s="9">
        <v>30.857394754000001</v>
      </c>
      <c r="F29" s="9" t="str">
        <f>IF($B29="N/A","N/A",IF(E29&gt;75,"No",IF(E29&lt;15,"No","Yes")))</f>
        <v>Yes</v>
      </c>
      <c r="G29" s="9">
        <v>44.403956272999999</v>
      </c>
      <c r="H29" s="9" t="str">
        <f>IF($B29="N/A","N/A",IF(G29&gt;75,"No",IF(G29&lt;15,"No","Yes")))</f>
        <v>Yes</v>
      </c>
      <c r="I29" s="10">
        <v>-39.200000000000003</v>
      </c>
      <c r="J29" s="10">
        <v>43.9</v>
      </c>
      <c r="K29" s="9" t="str">
        <f t="shared" si="2"/>
        <v>No</v>
      </c>
    </row>
    <row r="30" spans="1:11" x14ac:dyDescent="0.2">
      <c r="A30" s="89" t="s">
        <v>853</v>
      </c>
      <c r="B30" s="35" t="s">
        <v>228</v>
      </c>
      <c r="C30" s="9">
        <v>41.979117228</v>
      </c>
      <c r="D30" s="9" t="str">
        <f>IF($B30="N/A","N/A",IF(C30&gt;70,"No",IF(C30&lt;25,"No","Yes")))</f>
        <v>Yes</v>
      </c>
      <c r="E30" s="9">
        <v>32.106384542000001</v>
      </c>
      <c r="F30" s="9" t="str">
        <f>IF($B30="N/A","N/A",IF(E30&gt;70,"No",IF(E30&lt;25,"No","Yes")))</f>
        <v>Yes</v>
      </c>
      <c r="G30" s="9">
        <v>48.278426414999998</v>
      </c>
      <c r="H30" s="9" t="str">
        <f>IF($B30="N/A","N/A",IF(G30&gt;70,"No",IF(G30&lt;25,"No","Yes")))</f>
        <v>Yes</v>
      </c>
      <c r="I30" s="10">
        <v>-23.5</v>
      </c>
      <c r="J30" s="10">
        <v>50.37</v>
      </c>
      <c r="K30" s="9" t="str">
        <f t="shared" si="2"/>
        <v>No</v>
      </c>
    </row>
    <row r="31" spans="1:11" x14ac:dyDescent="0.2">
      <c r="A31" s="89" t="s">
        <v>160</v>
      </c>
      <c r="B31" s="35" t="s">
        <v>214</v>
      </c>
      <c r="C31" s="9">
        <v>99.984179717999993</v>
      </c>
      <c r="D31" s="9" t="str">
        <f>IF($B31="N/A","N/A",IF(C31&gt;100,"No",IF(C31&lt;95,"No","Yes")))</f>
        <v>Yes</v>
      </c>
      <c r="E31" s="9">
        <v>100</v>
      </c>
      <c r="F31" s="9" t="str">
        <f>IF($B31="N/A","N/A",IF(E31&gt;100,"No",IF(E31&lt;95,"No","Yes")))</f>
        <v>Yes</v>
      </c>
      <c r="G31" s="9">
        <v>99.977690190999994</v>
      </c>
      <c r="H31" s="9" t="str">
        <f>IF($B31="N/A","N/A",IF(G31&gt;100,"No",IF(G31&lt;95,"No","Yes")))</f>
        <v>Yes</v>
      </c>
      <c r="I31" s="10">
        <v>1.5800000000000002E-2</v>
      </c>
      <c r="J31" s="10">
        <v>-2.1999999999999999E-2</v>
      </c>
      <c r="K31" s="9" t="str">
        <f t="shared" si="2"/>
        <v>Yes</v>
      </c>
    </row>
    <row r="32" spans="1:11" x14ac:dyDescent="0.2">
      <c r="A32" s="29" t="s">
        <v>374</v>
      </c>
      <c r="B32" s="35" t="s">
        <v>241</v>
      </c>
      <c r="C32" s="9">
        <v>2.0408163264999999</v>
      </c>
      <c r="D32" s="9" t="str">
        <f>IF($B32="N/A","N/A",IF(C32&gt;5,"No",IF(C32&lt;1,"No","Yes")))</f>
        <v>Yes</v>
      </c>
      <c r="E32" s="9">
        <v>1.9469546689999999</v>
      </c>
      <c r="F32" s="9" t="str">
        <f>IF($B32="N/A","N/A",IF(E32&gt;5,"No",IF(E32&lt;1,"No","Yes")))</f>
        <v>Yes</v>
      </c>
      <c r="G32" s="9">
        <v>2.1417416523999999</v>
      </c>
      <c r="H32" s="9" t="str">
        <f>IF($B32="N/A","N/A",IF(G32&gt;5,"No",IF(G32&lt;1,"No","Yes")))</f>
        <v>Yes</v>
      </c>
      <c r="I32" s="10">
        <v>-4.5999999999999996</v>
      </c>
      <c r="J32" s="10">
        <v>10</v>
      </c>
      <c r="K32" s="9" t="str">
        <f t="shared" si="2"/>
        <v>Yes</v>
      </c>
    </row>
    <row r="33" spans="1:11" x14ac:dyDescent="0.2">
      <c r="A33" s="29" t="s">
        <v>376</v>
      </c>
      <c r="B33" s="35" t="s">
        <v>242</v>
      </c>
      <c r="C33" s="9">
        <v>95.325106786999996</v>
      </c>
      <c r="D33" s="9" t="str">
        <f>IF($B33="N/A","N/A",IF(C33&gt;98,"No",IF(C33&lt;8,"No","Yes")))</f>
        <v>Yes</v>
      </c>
      <c r="E33" s="9">
        <v>95.437513776000003</v>
      </c>
      <c r="F33" s="9" t="str">
        <f>IF($B33="N/A","N/A",IF(E33&gt;98,"No",IF(E33&lt;8,"No","Yes")))</f>
        <v>Yes</v>
      </c>
      <c r="G33" s="9">
        <v>95.471108798000003</v>
      </c>
      <c r="H33" s="9" t="str">
        <f>IF($B33="N/A","N/A",IF(G33&gt;98,"No",IF(G33&lt;8,"No","Yes")))</f>
        <v>Yes</v>
      </c>
      <c r="I33" s="10">
        <v>0.1179</v>
      </c>
      <c r="J33" s="10">
        <v>3.5200000000000002E-2</v>
      </c>
      <c r="K33" s="9" t="str">
        <f t="shared" si="2"/>
        <v>Yes</v>
      </c>
    </row>
    <row r="34" spans="1:11" x14ac:dyDescent="0.2">
      <c r="A34" s="29" t="s">
        <v>377</v>
      </c>
      <c r="B34" s="60" t="s">
        <v>224</v>
      </c>
      <c r="C34" s="9">
        <v>0.65654168639999999</v>
      </c>
      <c r="D34" s="9" t="str">
        <f>IF($B34="N/A","N/A",IF(C34&gt;5,"No",IF(C34&lt;=0,"No","Yes")))</f>
        <v>Yes</v>
      </c>
      <c r="E34" s="9">
        <v>0.72735287640000001</v>
      </c>
      <c r="F34" s="9" t="str">
        <f>IF($B34="N/A","N/A",IF(E34&gt;5,"No",IF(E34&lt;=0,"No","Yes")))</f>
        <v>Yes</v>
      </c>
      <c r="G34" s="9">
        <v>0.69160407530000001</v>
      </c>
      <c r="H34" s="9" t="str">
        <f>IF($B34="N/A","N/A",IF(G34&gt;5,"No",IF(G34&lt;=0,"No","Yes")))</f>
        <v>Yes</v>
      </c>
      <c r="I34" s="10">
        <v>10.79</v>
      </c>
      <c r="J34" s="10">
        <v>-4.91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1500</v>
      </c>
      <c r="D6" s="9" t="str">
        <f>IF($B6="N/A","N/A",IF(C6&gt;15,"No",IF(C6&lt;-15,"No","Yes")))</f>
        <v>N/A</v>
      </c>
      <c r="E6" s="36">
        <v>1502</v>
      </c>
      <c r="F6" s="9" t="str">
        <f>IF($B6="N/A","N/A",IF(E6&gt;15,"No",IF(E6&lt;-15,"No","Yes")))</f>
        <v>N/A</v>
      </c>
      <c r="G6" s="36">
        <v>1519</v>
      </c>
      <c r="H6" s="9" t="str">
        <f>IF($B6="N/A","N/A",IF(G6&gt;15,"No",IF(G6&lt;-15,"No","Yes")))</f>
        <v>N/A</v>
      </c>
      <c r="I6" s="10">
        <v>0.1333</v>
      </c>
      <c r="J6" s="10">
        <v>1.1319999999999999</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37">
        <v>1126.5353333</v>
      </c>
      <c r="D9" s="9" t="str">
        <f>IF($B9="N/A","N/A",IF(C9&gt;15,"No",IF(C9&lt;-15,"No","Yes")))</f>
        <v>N/A</v>
      </c>
      <c r="E9" s="37">
        <v>1140.3395473</v>
      </c>
      <c r="F9" s="9" t="str">
        <f>IF($B9="N/A","N/A",IF(E9&gt;15,"No",IF(E9&lt;-15,"No","Yes")))</f>
        <v>N/A</v>
      </c>
      <c r="G9" s="37">
        <v>1181.640553</v>
      </c>
      <c r="H9" s="9" t="str">
        <f>IF($B9="N/A","N/A",IF(G9&gt;15,"No",IF(G9&lt;-15,"No","Yes")))</f>
        <v>N/A</v>
      </c>
      <c r="I9" s="10">
        <v>1.2250000000000001</v>
      </c>
      <c r="J9" s="10">
        <v>3.6219999999999999</v>
      </c>
      <c r="K9" s="9" t="str">
        <f t="shared" si="0"/>
        <v>Yes</v>
      </c>
    </row>
    <row r="10" spans="1:11" x14ac:dyDescent="0.2">
      <c r="A10" s="89" t="s">
        <v>655</v>
      </c>
      <c r="B10" s="35"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1748</v>
      </c>
      <c r="J11" s="10" t="s">
        <v>1748</v>
      </c>
      <c r="K11" s="9" t="str">
        <f t="shared" si="0"/>
        <v>N/A</v>
      </c>
    </row>
    <row r="12" spans="1:11" x14ac:dyDescent="0.2">
      <c r="A12" s="89" t="s">
        <v>657</v>
      </c>
      <c r="B12" s="60" t="s">
        <v>239</v>
      </c>
      <c r="C12" s="9">
        <v>0</v>
      </c>
      <c r="D12" s="9" t="str">
        <f>IF($B12="N/A","N/A",IF(C12&gt;10,"No",IF(C12&lt;=0,"No","Yes")))</f>
        <v>No</v>
      </c>
      <c r="E12" s="9">
        <v>0</v>
      </c>
      <c r="F12" s="9" t="str">
        <f>IF($B12="N/A","N/A",IF(E12&gt;10,"No",IF(E12&lt;=0,"No","Yes")))</f>
        <v>No</v>
      </c>
      <c r="G12" s="9">
        <v>0</v>
      </c>
      <c r="H12" s="9" t="str">
        <f>IF($B12="N/A","N/A",IF(G12&gt;10,"No",IF(G12&lt;=0,"No","Yes")))</f>
        <v>No</v>
      </c>
      <c r="I12" s="10" t="s">
        <v>1748</v>
      </c>
      <c r="J12" s="10" t="s">
        <v>1748</v>
      </c>
      <c r="K12" s="9" t="str">
        <f t="shared" si="0"/>
        <v>N/A</v>
      </c>
    </row>
    <row r="13" spans="1:11" x14ac:dyDescent="0.2">
      <c r="A13" s="89" t="s">
        <v>658</v>
      </c>
      <c r="B13" s="60" t="s">
        <v>224</v>
      </c>
      <c r="C13" s="9">
        <v>0</v>
      </c>
      <c r="D13" s="9" t="str">
        <f>IF($B13="N/A","N/A",IF(C13&gt;5,"No",IF(C13&lt;=0,"No","Yes")))</f>
        <v>No</v>
      </c>
      <c r="E13" s="9">
        <v>0</v>
      </c>
      <c r="F13" s="9" t="str">
        <f>IF($B13="N/A","N/A",IF(E13&gt;5,"No",IF(E13&lt;=0,"No","Yes")))</f>
        <v>No</v>
      </c>
      <c r="G13" s="9">
        <v>0</v>
      </c>
      <c r="H13" s="9" t="str">
        <f>IF($B13="N/A","N/A",IF(G13&gt;5,"No",IF(G13&lt;=0,"No","Yes")))</f>
        <v>No</v>
      </c>
      <c r="I13" s="10" t="s">
        <v>1748</v>
      </c>
      <c r="J13" s="10" t="s">
        <v>1748</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4.5999999999999996</v>
      </c>
      <c r="D16" s="9" t="str">
        <f>IF($B16="N/A","N/A",IF(C16&gt;30,"No",IF(C16&lt;5,"No","Yes")))</f>
        <v>No</v>
      </c>
      <c r="E16" s="9">
        <v>1.9973368842000001</v>
      </c>
      <c r="F16" s="9" t="str">
        <f>IF($B16="N/A","N/A",IF(E16&gt;30,"No",IF(E16&lt;5,"No","Yes")))</f>
        <v>No</v>
      </c>
      <c r="G16" s="9">
        <v>2.7649769585000001</v>
      </c>
      <c r="H16" s="9" t="str">
        <f>IF($B16="N/A","N/A",IF(G16&gt;30,"No",IF(G16&lt;5,"No","Yes")))</f>
        <v>No</v>
      </c>
      <c r="I16" s="10">
        <v>-56.6</v>
      </c>
      <c r="J16" s="10">
        <v>38.43</v>
      </c>
      <c r="K16" s="9" t="str">
        <f t="shared" si="0"/>
        <v>No</v>
      </c>
    </row>
    <row r="17" spans="1:11" x14ac:dyDescent="0.2">
      <c r="A17" s="89" t="s">
        <v>852</v>
      </c>
      <c r="B17" s="35" t="s">
        <v>227</v>
      </c>
      <c r="C17" s="9">
        <v>30.4</v>
      </c>
      <c r="D17" s="9" t="str">
        <f>IF($B17="N/A","N/A",IF(C17&gt;75,"No",IF(C17&lt;15,"No","Yes")))</f>
        <v>Yes</v>
      </c>
      <c r="E17" s="9">
        <v>15.712383489</v>
      </c>
      <c r="F17" s="9" t="str">
        <f>IF($B17="N/A","N/A",IF(E17&gt;75,"No",IF(E17&lt;15,"No","Yes")))</f>
        <v>Yes</v>
      </c>
      <c r="G17" s="9">
        <v>28.703094141000001</v>
      </c>
      <c r="H17" s="9" t="str">
        <f>IF($B17="N/A","N/A",IF(G17&gt;75,"No",IF(G17&lt;15,"No","Yes")))</f>
        <v>Yes</v>
      </c>
      <c r="I17" s="10">
        <v>-48.3</v>
      </c>
      <c r="J17" s="10">
        <v>82.68</v>
      </c>
      <c r="K17" s="9" t="str">
        <f t="shared" si="0"/>
        <v>No</v>
      </c>
    </row>
    <row r="18" spans="1:11" x14ac:dyDescent="0.2">
      <c r="A18" s="89" t="s">
        <v>853</v>
      </c>
      <c r="B18" s="35" t="s">
        <v>228</v>
      </c>
      <c r="C18" s="9">
        <v>65</v>
      </c>
      <c r="D18" s="9" t="str">
        <f>IF($B18="N/A","N/A",IF(C18&gt;70,"No",IF(C18&lt;25,"No","Yes")))</f>
        <v>Yes</v>
      </c>
      <c r="E18" s="9">
        <v>32.423435419</v>
      </c>
      <c r="F18" s="9" t="str">
        <f>IF($B18="N/A","N/A",IF(E18&gt;70,"No",IF(E18&lt;25,"No","Yes")))</f>
        <v>Yes</v>
      </c>
      <c r="G18" s="9">
        <v>68.531928901000001</v>
      </c>
      <c r="H18" s="9" t="str">
        <f>IF($B18="N/A","N/A",IF(G18&gt;70,"No",IF(G18&lt;25,"No","Yes")))</f>
        <v>Yes</v>
      </c>
      <c r="I18" s="10">
        <v>-50.1</v>
      </c>
      <c r="J18" s="10">
        <v>111.4</v>
      </c>
      <c r="K18" s="9" t="str">
        <f t="shared" si="0"/>
        <v>No</v>
      </c>
    </row>
    <row r="19" spans="1:11" x14ac:dyDescent="0.2">
      <c r="A19" s="89" t="s">
        <v>160</v>
      </c>
      <c r="B19" s="35" t="s">
        <v>214</v>
      </c>
      <c r="C19" s="9">
        <v>99.866666667000004</v>
      </c>
      <c r="D19" s="9" t="str">
        <f>IF($B19="N/A","N/A",IF(C19&gt;100,"No",IF(C19&lt;95,"No","Yes")))</f>
        <v>Yes</v>
      </c>
      <c r="E19" s="9">
        <v>99.866844208000003</v>
      </c>
      <c r="F19" s="9" t="str">
        <f>IF($B19="N/A","N/A",IF(E19&gt;100,"No",IF(E19&lt;95,"No","Yes")))</f>
        <v>Yes</v>
      </c>
      <c r="G19" s="9">
        <v>100</v>
      </c>
      <c r="H19" s="9" t="str">
        <f>IF($B19="N/A","N/A",IF(G19&gt;100,"No",IF(G19&lt;95,"No","Yes")))</f>
        <v>Yes</v>
      </c>
      <c r="I19" s="10">
        <v>2.0000000000000001E-4</v>
      </c>
      <c r="J19" s="10">
        <v>0.1333</v>
      </c>
      <c r="K19" s="9" t="str">
        <f t="shared" si="0"/>
        <v>Yes</v>
      </c>
    </row>
    <row r="20" spans="1:11" x14ac:dyDescent="0.2">
      <c r="A20" s="29" t="s">
        <v>374</v>
      </c>
      <c r="B20" s="35" t="s">
        <v>241</v>
      </c>
      <c r="C20" s="9">
        <v>12</v>
      </c>
      <c r="D20" s="9" t="str">
        <f>IF($B20="N/A","N/A",IF(C20&gt;5,"No",IF(C20&lt;1,"No","Yes")))</f>
        <v>No</v>
      </c>
      <c r="E20" s="9">
        <v>16.511318242000002</v>
      </c>
      <c r="F20" s="9" t="str">
        <f>IF($B20="N/A","N/A",IF(E20&gt;5,"No",IF(E20&lt;1,"No","Yes")))</f>
        <v>No</v>
      </c>
      <c r="G20" s="9">
        <v>13.495720868999999</v>
      </c>
      <c r="H20" s="9" t="str">
        <f>IF($B20="N/A","N/A",IF(G20&gt;5,"No",IF(G20&lt;1,"No","Yes")))</f>
        <v>No</v>
      </c>
      <c r="I20" s="10">
        <v>37.590000000000003</v>
      </c>
      <c r="J20" s="10">
        <v>-18.3</v>
      </c>
      <c r="K20" s="9" t="str">
        <f t="shared" si="0"/>
        <v>Yes</v>
      </c>
    </row>
    <row r="21" spans="1:11" x14ac:dyDescent="0.2">
      <c r="A21" s="29" t="s">
        <v>376</v>
      </c>
      <c r="B21" s="35" t="s">
        <v>242</v>
      </c>
      <c r="C21" s="9">
        <v>74</v>
      </c>
      <c r="D21" s="9" t="str">
        <f>IF($B21="N/A","N/A",IF(C21&gt;98,"No",IF(C21&lt;8,"No","Yes")))</f>
        <v>Yes</v>
      </c>
      <c r="E21" s="9">
        <v>71.304926764000001</v>
      </c>
      <c r="F21" s="9" t="str">
        <f>IF($B21="N/A","N/A",IF(E21&gt;98,"No",IF(E21&lt;8,"No","Yes")))</f>
        <v>Yes</v>
      </c>
      <c r="G21" s="9">
        <v>75.773535221000003</v>
      </c>
      <c r="H21" s="9" t="str">
        <f>IF($B21="N/A","N/A",IF(G21&gt;98,"No",IF(G21&lt;8,"No","Yes")))</f>
        <v>Yes</v>
      </c>
      <c r="I21" s="10">
        <v>-3.64</v>
      </c>
      <c r="J21" s="10">
        <v>6.2670000000000003</v>
      </c>
      <c r="K21" s="9" t="str">
        <f t="shared" si="0"/>
        <v>Yes</v>
      </c>
    </row>
    <row r="22" spans="1:11" x14ac:dyDescent="0.2">
      <c r="A22" s="29" t="s">
        <v>377</v>
      </c>
      <c r="B22" s="60" t="s">
        <v>224</v>
      </c>
      <c r="C22" s="9">
        <v>0.73333333329999995</v>
      </c>
      <c r="D22" s="9" t="str">
        <f>IF($B22="N/A","N/A",IF(C22&gt;5,"No",IF(C22&lt;=0,"No","Yes")))</f>
        <v>Yes</v>
      </c>
      <c r="E22" s="9">
        <v>1.2649800266</v>
      </c>
      <c r="F22" s="9" t="str">
        <f>IF($B22="N/A","N/A",IF(E22&gt;5,"No",IF(E22&lt;=0,"No","Yes")))</f>
        <v>Yes</v>
      </c>
      <c r="G22" s="9">
        <v>0.98749177089999995</v>
      </c>
      <c r="H22" s="9" t="str">
        <f>IF($B22="N/A","N/A",IF(G22&gt;5,"No",IF(G22&lt;=0,"No","Yes")))</f>
        <v>Yes</v>
      </c>
      <c r="I22" s="10">
        <v>72.5</v>
      </c>
      <c r="J22" s="10">
        <v>-21.9</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2017-05-15T19:44:52Z</dcterms:modified>
  <dc:language>English</dc:language>
</cp:coreProperties>
</file>