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<sst xmlns="http://schemas.openxmlformats.org/spreadsheetml/2006/main" count="8432" uniqueCount="1744">
  <si>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</si>
  <si>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</si>
  <si>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</si>
  <si>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</si>
  <si>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</si>
  <si>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</si>
  <si>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</si>
  <si>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</si>
  <si>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</si>
  <si>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</si>
  <si>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</si>
  <si>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</si>
  <si>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</si>
  <si>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</si>
  <si>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</si>
  <si>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</si>
  <si>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</si>
  <si>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</si>
  <si>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</si>
  <si>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</si>
  <si>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</si>
  <si>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</si>
  <si>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</si>
  <si>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</si>
  <si>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</si>
  <si>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</si>
  <si>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</si>
  <si>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</si>
  <si>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</si>
  <si>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</si>
  <si>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</si>
  <si>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</si>
  <si>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</si>
  <si>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</si>
  <si>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</si>
  <si>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</si>
  <si>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</si>
  <si>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</si>
  <si>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</si>
  <si>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</si>
  <si>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</si>
  <si>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</si>
  <si>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</si>
  <si>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</si>
  <si>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</si>
  <si>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</si>
  <si>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</si>
  <si>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</si>
  <si>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</si>
  <si>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</si>
  <si>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</si>
  <si>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</si>
  <si>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</si>
  <si>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</si>
  <si>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</si>
  <si>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</si>
  <si>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</si>
  <si>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</si>
  <si>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</si>
  <si>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</si>
  <si>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</si>
  <si>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</si>
  <si>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</si>
  <si>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</si>
  <si>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</si>
  <si>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</si>
  <si>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</si>
  <si>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</si>
  <si>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</si>
  <si>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</si>
  <si>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</si>
  <si>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</si>
  <si>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</si>
  <si>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</si>
  <si>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</si>
  <si>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</si>
  <si>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</si>
  <si>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</si>
  <si>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</si>
  <si>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</si>
  <si>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</si>
  <si>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</si>
  <si>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</si>
  <si>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</si>
  <si>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</si>
  <si>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</si>
  <si>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</si>
  <si>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</si>
  <si>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</si>
  <si>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</si>
  <si>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</si>
  <si>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</si>
  <si>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</si>
  <si>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</si>
  <si>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</si>
  <si>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</si>
  <si>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</si>
  <si>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</si>
  <si>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</si>
  <si>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</si>
  <si>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</si>
  <si>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</si>
  <si>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</si>
  <si>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</si>
  <si>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</si>
  <si>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</si>
  <si>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</si>
  <si>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</si>
  <si>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</si>
  <si>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</si>
  <si>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</si>
  <si>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</si>
  <si>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</si>
  <si>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</si>
  <si>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</si>
  <si>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</si>
  <si>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</si>
  <si>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</si>
  <si>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</si>
  <si>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</si>
  <si>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</si>
  <si>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</si>
  <si>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</si>
  <si>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</si>
  <si>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</si>
  <si>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</si>
  <si>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</si>
  <si>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</si>
  <si>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</si>
  <si>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</si>
  <si>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</si>
  <si>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</si>
  <si>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</si>
  <si>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</si>
  <si>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</si>
  <si>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</si>
  <si>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</si>
  <si>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</si>
  <si>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</si>
  <si>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</si>
  <si>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</si>
  <si>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</si>
  <si>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</si>
  <si>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</si>
  <si>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</si>
  <si>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</si>
  <si>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</si>
  <si>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</si>
  <si>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</si>
  <si>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</si>
  <si>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</si>
  <si>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</si>
  <si>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</si>
  <si>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</si>
  <si>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</si>
  <si>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</si>
  <si>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</si>
  <si>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</si>
  <si>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</si>
  <si>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</si>
  <si>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</si>
  <si>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</si>
  <si>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</si>
  <si>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</si>
  <si>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</si>
  <si>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</si>
  <si>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</si>
  <si>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</si>
  <si>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</si>
  <si>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</si>
  <si>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</si>
  <si>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</si>
  <si>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</si>
  <si>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</si>
  <si>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</si>
  <si>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</si>
  <si>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</si>
  <si>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</si>
  <si>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</si>
  <si>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</si>
  <si>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</si>
  <si>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</si>
  <si>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</si>
  <si>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</si>
  <si>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</si>
  <si>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</si>
  <si>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</si>
  <si>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</si>
  <si>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</si>
  <si>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</si>
  <si>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</si>
  <si>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</si>
  <si>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</si>
  <si>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</si>
  <si>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</si>
  <si>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</si>
  <si>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</si>
  <si>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</si>
  <si>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</si>
  <si>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</si>
  <si>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</si>
  <si>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</si>
  <si>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</si>
  <si>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</si>
  <si>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</si>
  <si>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</si>
  <si>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</si>
  <si>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</si>
  <si>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</si>
  <si>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</si>
  <si>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</si>
  <si>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</si>
  <si>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</si>
  <si>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</si>
  <si>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</si>
  <si>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</si>
  <si>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</si>
  <si>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</si>
  <si>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</si>
  <si>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</si>
  <si>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</si>
  <si>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</si>
  <si>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</si>
  <si>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</si>
  <si>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</si>
  <si>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</si>
  <si>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</si>
  <si>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</si>
  <si>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</si>
  <si>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</si>
  <si>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</si>
  <si>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</si>
  <si>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</si>
  <si>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</si>
  <si>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</si>
  <si>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</si>
  <si>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</si>
  <si>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</si>
  <si>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</si>
  <si>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</si>
  <si>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</si>
  <si>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</si>
  <si>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</si>
  <si>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</si>
  <si>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</si>
  <si>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</si>
  <si>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</si>
  <si>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</si>
  <si>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</si>
  <si>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</si>
  <si>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</si>
  <si>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</si>
  <si>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</si>
  <si>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</si>
  <si>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</si>
  <si>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</si>
  <si>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</si>
  <si>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</si>
  <si>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</si>
  <si>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</si>
  <si>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</si>
  <si>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</si>
  <si>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</si>
  <si>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</si>
  <si>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</si>
  <si>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</si>
  <si>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</si>
  <si>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</si>
  <si>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</si>
  <si>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</si>
  <si>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</si>
  <si>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</si>
  <si>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</si>
  <si>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</si>
  <si>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</si>
  <si>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</si>
  <si>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</si>
  <si>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</si>
  <si>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</si>
  <si>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</si>
  <si>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</si>
  <si>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</si>
  <si>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</si>
  <si>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</si>
  <si>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</si>
  <si>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</si>
  <si>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</si>
  <si>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</si>
  <si>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</si>
  <si>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</si>
  <si>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</si>
  <si>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</si>
  <si>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</si>
  <si>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</si>
  <si>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</si>
  <si>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</si>
  <si>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</si>
  <si>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</si>
  <si>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</si>
  <si>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</si>
  <si>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</si>
  <si>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</si>
  <si>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</si>
  <si>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</si>
  <si>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</si>
  <si>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</si>
  <si>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</si>
  <si>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</si>
  <si>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</si>
  <si>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</si>
  <si>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</si>
  <si>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</si>
  <si>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</si>
  <si>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</si>
  <si>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</si>
  <si>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</si>
  <si>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</si>
  <si>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</si>
  <si>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</si>
  <si>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</si>
  <si>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</si>
  <si>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</si>
  <si>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</si>
  <si>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</si>
  <si>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</si>
  <si>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</si>
  <si>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</si>
  <si>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</si>
  <si>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</si>
  <si>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</si>
  <si>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</si>
  <si>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</si>
  <si>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</si>
  <si>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</si>
  <si>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</si>
  <si>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</si>
  <si>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</si>
  <si>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</si>
  <si>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</si>
  <si>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</si>
  <si>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</si>
  <si>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</si>
  <si>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</si>
  <si>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</si>
  <si>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</si>
  <si>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</si>
  <si>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</si>
  <si>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</si>
  <si>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</si>
  <si>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</si>
  <si>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</si>
  <si>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</si>
  <si>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</si>
  <si>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</si>
  <si>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</si>
  <si>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</si>
  <si>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</si>
  <si>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</si>
  <si>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</si>
  <si>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</si>
  <si>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</si>
  <si>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</si>
  <si>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</si>
  <si>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</si>
  <si>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</si>
  <si>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</si>
  <si>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</si>
  <si>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</si>
  <si>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</si>
  <si>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</si>
  <si>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</si>
  <si>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</si>
  <si>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</si>
  <si>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</si>
  <si>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</si>
  <si>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</si>
  <si>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</si>
  <si>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</si>
  <si>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</si>
  <si>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</si>
  <si>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</si>
  <si>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</si>
  <si>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</si>
  <si>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</si>
  <si>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</si>
  <si>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</si>
  <si>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</si>
  <si>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</si>
  <si>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</si>
  <si>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</si>
  <si>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</si>
  <si>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</si>
  <si>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</si>
  <si>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</si>
  <si>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</si>
  <si>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</si>
  <si>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</si>
  <si>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</si>
  <si>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</si>
  <si>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</si>
  <si>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</si>
  <si>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</si>
  <si>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</si>
  <si>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</si>
  <si>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</si>
  <si>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</si>
  <si>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</si>
  <si>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</si>
  <si>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</si>
  <si>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</si>
  <si>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</si>
  <si>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</si>
  <si>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</si>
  <si>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</si>
  <si>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</si>
  <si>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</si>
  <si>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</si>
  <si>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</si>
  <si>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</si>
  <si>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</si>
  <si>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</si>
  <si>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</si>
  <si>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</si>
  <si>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</si>
  <si>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</si>
  <si>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</si>
  <si>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</si>
  <si>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</si>
  <si>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</si>
  <si>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</si>
  <si>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</si>
  <si>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</si>
  <si>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</si>
  <si>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</si>
  <si>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</si>
  <si>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</si>
  <si>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</si>
  <si>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</si>
  <si>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</si>
  <si>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</si>
  <si>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</si>
  <si>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</si>
  <si>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</si>
  <si>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</si>
  <si>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</si>
  <si>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</si>
  <si>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</si>
  <si>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</si>
  <si>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</si>
  <si>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</si>
  <si>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</si>
  <si>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</si>
  <si>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</si>
  <si>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</si>
  <si>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</si>
  <si>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</si>
  <si>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</si>
  <si>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</si>
  <si>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</si>
  <si>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</si>
  <si>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</si>
  <si>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</si>
  <si>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</si>
  <si>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</si>
  <si>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</si>
  <si>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</si>
  <si>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</si>
  <si>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</si>
  <si>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</si>
  <si>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</si>
  <si>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</si>
  <si>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</si>
  <si>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</si>
  <si>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</si>
  <si>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</si>
  <si>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</si>
  <si>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</si>
  <si>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</si>
  <si>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</si>
  <si>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</si>
  <si>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</si>
  <si>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</si>
  <si>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</si>
  <si>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</si>
  <si>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</si>
  <si>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</si>
  <si>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</si>
  <si>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</si>
  <si>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</si>
  <si>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</si>
  <si>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</si>
  <si>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</si>
  <si>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</si>
  <si>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</si>
  <si>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</si>
  <si>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</si>
  <si>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</si>
  <si>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</si>
  <si>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</si>
  <si>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</si>
  <si>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</si>
  <si>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</si>
  <si>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</si>
  <si>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</si>
  <si>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</si>
  <si>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</si>
  <si>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</si>
  <si>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</si>
  <si>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</si>
  <si>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</si>
  <si>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</si>
  <si>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</si>
  <si>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</si>
  <si>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</si>
  <si>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</si>
  <si>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</si>
  <si>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</si>
  <si>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</si>
  <si>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</si>
  <si>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</si>
  <si>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</si>
  <si>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</si>
  <si>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</si>
  <si>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</si>
  <si>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</si>
  <si>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</si>
  <si>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</si>
  <si>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</si>
  <si>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</si>
  <si>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</si>
  <si>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</si>
  <si>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</si>
  <si>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</si>
  <si>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</si>
  <si>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</si>
  <si>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</si>
  <si>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</si>
  <si>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</si>
  <si>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</si>
  <si>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</si>
  <si>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</si>
  <si>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</si>
  <si>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</si>
  <si>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</si>
  <si>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</si>
  <si>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</si>
  <si>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</si>
  <si>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</si>
  <si>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</si>
  <si>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</si>
  <si>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</si>
  <si>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</si>
  <si>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</si>
  <si>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</si>
  <si>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</si>
  <si>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</si>
  <si>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</si>
  <si>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</si>
  <si>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</si>
  <si>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</si>
  <si>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</si>
  <si>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</si>
  <si>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</si>
  <si>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</si>
  <si>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</si>
  <si>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</si>
  <si>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</si>
  <si>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</si>
  <si>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</si>
  <si>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</si>
  <si>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</si>
  <si>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</si>
  <si>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</si>
  <si>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</si>
  <si>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</si>
  <si>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</si>
  <si>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</si>
  <si>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</si>
  <si>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</si>
  <si>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</si>
  <si>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</si>
  <si>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</si>
  <si>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</si>
  <si>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</si>
  <si>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</si>
  <si>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</si>
  <si>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</si>
  <si>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</si>
  <si>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</si>
  <si>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</si>
  <si>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</si>
  <si>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</si>
  <si>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</si>
  <si>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</si>
  <si>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</si>
  <si>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</si>
  <si>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</si>
  <si>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</si>
  <si>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</si>
  <si>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</si>
  <si>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</si>
  <si>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</si>
  <si>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</si>
  <si>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</si>
  <si>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</si>
  <si>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</si>
  <si>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</si>
  <si>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</si>
  <si>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</si>
  <si>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</si>
  <si>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</si>
  <si>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</si>
  <si>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</si>
  <si>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</si>
  <si>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</si>
  <si>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</si>
  <si>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</si>
  <si>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</si>
  <si>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</si>
  <si>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</si>
  <si>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</si>
  <si>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</si>
  <si>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</si>
  <si>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</si>
  <si>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</si>
  <si>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</si>
  <si>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</si>
  <si>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</si>
  <si>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</si>
  <si>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</si>
  <si>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</si>
  <si>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</si>
  <si>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</si>
  <si>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</si>
  <si>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</si>
  <si>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</si>
  <si>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</si>
  <si>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</si>
  <si>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</si>
  <si>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</si>
  <si>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</si>
  <si>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</si>
  <si>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</si>
  <si>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</si>
  <si>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</si>
  <si>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</si>
  <si>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</si>
  <si>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</si>
  <si>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</si>
  <si>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</si>
  <si>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</si>
  <si>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</si>
  <si>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</si>
  <si>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</si>
  <si>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</si>
  <si>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</si>
  <si>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</si>
  <si>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</si>
  <si>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</si>
  <si>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</si>
  <si>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</si>
  <si>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</si>
  <si>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</si>
  <si>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</si>
  <si>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</si>
  <si>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</si>
  <si>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</si>
  <si>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</si>
  <si>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</si>
  <si>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</si>
  <si>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</si>
  <si>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</si>
  <si>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</si>
  <si>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</si>
  <si>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</si>
  <si>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</si>
  <si>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</si>
  <si>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</si>
  <si>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</si>
  <si>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</si>
  <si>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</si>
  <si>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</si>
  <si>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</si>
  <si>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</si>
  <si>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</si>
  <si>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</si>
  <si>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</si>
  <si>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</si>
  <si>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</si>
  <si>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</si>
  <si>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</si>
  <si>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</si>
  <si>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</si>
  <si>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</si>
  <si>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</si>
  <si>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</si>
  <si>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</si>
  <si>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</si>
  <si>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</si>
  <si>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</si>
  <si>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</si>
  <si>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</si>
  <si>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</si>
  <si>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</si>
  <si>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</si>
  <si>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</si>
  <si>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</si>
  <si>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</si>
  <si>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</si>
  <si>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</si>
  <si>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</si>
  <si>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</si>
  <si>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</si>
  <si>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</si>
  <si>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</si>
  <si>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</si>
  <si>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</si>
  <si>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</si>
  <si>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</si>
  <si>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</si>
  <si>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</si>
  <si>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</si>
  <si>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</si>
  <si>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</si>
  <si>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</si>
  <si>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</si>
  <si>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</si>
  <si>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</si>
  <si>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</si>
  <si>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</si>
  <si>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</si>
  <si>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</si>
  <si>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</si>
  <si>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</si>
  <si>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</si>
  <si>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</si>
  <si>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</si>
  <si>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</si>
  <si>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</si>
  <si>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</si>
  <si>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</si>
  <si>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</si>
  <si>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</si>
  <si>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</si>
  <si>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</si>
  <si>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</si>
  <si>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</si>
  <si>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</si>
  <si>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</si>
  <si>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</si>
  <si>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</si>
  <si>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</si>
  <si>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</si>
  <si>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</si>
  <si>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</si>
  <si>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</si>
  <si>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</si>
  <si>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</si>
  <si>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</si>
  <si>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</si>
  <si>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</si>
  <si>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</si>
  <si>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</si>
  <si>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</si>
  <si>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</si>
  <si>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</si>
  <si>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</si>
  <si>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</si>
  <si>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</si>
  <si>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</si>
  <si>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</si>
  <si>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</si>
  <si>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</si>
  <si>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</si>
  <si>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</si>
  <si>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</si>
  <si>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</si>
  <si>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</si>
  <si>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</si>
  <si>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</si>
  <si>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</si>
  <si>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</si>
  <si>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</si>
  <si>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</si>
  <si>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</si>
  <si>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</si>
  <si>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</si>
  <si>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</si>
  <si>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</si>
  <si>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</si>
  <si>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</si>
  <si>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</si>
  <si>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</si>
  <si>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</si>
  <si>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</si>
  <si>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</si>
  <si>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</si>
  <si>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</si>
  <si>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</si>
  <si>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</si>
  <si>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</si>
  <si>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</si>
  <si>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</si>
  <si>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</si>
  <si>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</si>
  <si>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</si>
  <si>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</si>
  <si>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</si>
  <si>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</si>
  <si>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</si>
  <si>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</si>
  <si>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</si>
  <si>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</si>
  <si>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</si>
  <si>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</si>
  <si>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</si>
  <si>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</si>
  <si>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</si>
  <si>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</si>
  <si>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</si>
  <si>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</si>
  <si>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</si>
  <si>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</si>
  <si>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</si>
  <si>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</si>
  <si>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</si>
  <si>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</si>
  <si>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</si>
  <si>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</si>
  <si>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</si>
  <si>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</si>
  <si>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</si>
  <si>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</si>
  <si>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</si>
  <si>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</si>
  <si>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</si>
  <si>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</si>
  <si>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</si>
  <si>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</si>
  <si>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</si>
  <si>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</si>
  <si>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</si>
  <si>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</si>
  <si>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</si>
  <si>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</si>
  <si>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</si>
  <si>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</si>
  <si>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</si>
  <si>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</si>
  <si>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</si>
  <si>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</si>
  <si>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</si>
  <si>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</si>
  <si>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</si>
  <si>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</si>
  <si>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</si>
  <si>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</si>
  <si>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</si>
  <si>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</si>
  <si>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</si>
  <si>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</si>
  <si>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</si>
  <si>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</si>
  <si>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</si>
  <si>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</si>
  <si>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</si>
  <si>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</si>
  <si>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</si>
  <si>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</si>
  <si>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</si>
  <si>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</si>
  <si>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</si>
  <si>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</si>
  <si>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</si>
  <si>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</si>
  <si>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</si>
  <si>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</si>
  <si>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</si>
  <si>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</si>
  <si>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</si>
  <si>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</si>
  <si>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</si>
  <si>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</si>
  <si>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</si>
  <si>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</si>
  <si>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</si>
  <si>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</si>
  <si>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</si>
  <si>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</si>
  <si>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</si>
  <si>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</si>
  <si>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</si>
  <si>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</si>
  <si>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</si>
  <si>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</si>
  <si>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</si>
  <si>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</si>
  <si>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</si>
  <si>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</si>
  <si>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</si>
  <si>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</si>
  <si>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</si>
  <si>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</si>
  <si>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</si>
  <si>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</si>
  <si>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</si>
  <si>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</si>
  <si>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</si>
  <si>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</si>
  <si>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</si>
  <si>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</si>
  <si>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</si>
  <si>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</si>
  <si>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</si>
  <si>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</si>
  <si>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</si>
  <si>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</si>
  <si>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</si>
  <si>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</si>
  <si>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</si>
  <si>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</si>
  <si>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</si>
  <si>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</si>
  <si>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</si>
  <si>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</si>
  <si>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</si>
  <si>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</si>
  <si>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</si>
  <si>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</si>
  <si>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</si>
  <si>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</si>
  <si>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</si>
  <si>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</si>
  <si>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</si>
  <si>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</si>
  <si>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</si>
  <si>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</si>
  <si>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</si>
  <si>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</si>
  <si>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</si>
  <si>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</si>
  <si>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</si>
  <si>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</si>
  <si>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</si>
  <si>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</si>
  <si>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</si>
  <si>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</si>
  <si>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</si>
  <si>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</si>
  <si>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</si>
  <si>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</si>
  <si>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</si>
  <si>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</si>
  <si>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</si>
  <si>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</si>
  <si>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</si>
  <si>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</si>
  <si>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</si>
  <si>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</si>
  <si>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</si>
  <si>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</si>
  <si>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</si>
  <si>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</si>
  <si>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</si>
  <si>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</si>
  <si>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</si>
  <si>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</si>
  <si>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</si>
  <si>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</si>
  <si>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</si>
  <si>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</si>
  <si>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</si>
  <si>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</si>
  <si>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</si>
  <si>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</si>
  <si>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</si>
  <si>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</si>
  <si>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</si>
  <si>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</si>
  <si>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</si>
  <si>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</si>
  <si>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</si>
  <si>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</si>
  <si>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</si>
  <si>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</si>
  <si>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</si>
  <si>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</si>
  <si>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</si>
  <si>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</si>
  <si>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</si>
  <si>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</si>
  <si>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</si>
  <si>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</si>
  <si>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</si>
  <si>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</si>
  <si>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</si>
  <si>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</si>
  <si>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</si>
  <si>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</si>
  <si>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</si>
  <si>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</si>
  <si>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</si>
  <si>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</si>
  <si>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</si>
  <si>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</si>
  <si>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</si>
  <si>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</si>
  <si>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</si>
  <si>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</si>
  <si>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</si>
  <si>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</si>
  <si>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</si>
  <si>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</si>
  <si>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</si>
  <si>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</si>
  <si>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</si>
  <si>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</si>
  <si>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</si>
  <si>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</si>
  <si>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</si>
  <si>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</si>
  <si>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</si>
  <si>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</si>
  <si>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</si>
  <si>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</si>
  <si>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</si>
  <si>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</si>
  <si>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</si>
  <si>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</si>
  <si>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</si>
  <si>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</si>
  <si>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</si>
  <si>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</si>
  <si>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</si>
  <si>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</si>
  <si>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</si>
  <si>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</si>
  <si>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</si>
  <si>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</si>
  <si>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</si>
  <si>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</si>
  <si>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</si>
  <si>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</si>
  <si>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</si>
  <si>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</si>
  <si>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</si>
  <si>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</si>
  <si>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</si>
  <si>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</si>
  <si>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</si>
  <si>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</si>
  <si>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</si>
  <si>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</si>
  <si>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</si>
  <si>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</si>
  <si>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</si>
  <si>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</si>
  <si>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</si>
  <si>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</si>
  <si>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</si>
  <si>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</si>
  <si>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</si>
  <si>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</si>
  <si>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</si>
  <si>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</si>
  <si>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</si>
  <si>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</si>
  <si>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</si>
  <si>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</si>
  <si>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</si>
  <si>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</si>
  <si>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</si>
  <si>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</si>
  <si>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</si>
  <si>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</si>
  <si>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</si>
  <si>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</si>
  <si>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</si>
  <si>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</si>
  <si>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</si>
  <si>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</si>
  <si>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</si>
  <si>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</si>
  <si>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</si>
  <si>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</si>
  <si>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</si>
  <si>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</si>
  <si>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</si>
  <si>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</si>
  <si>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</si>
  <si>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</si>
  <si>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</si>
  <si>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</si>
  <si>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</si>
  <si>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</si>
  <si>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</si>
  <si>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</si>
  <si>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</si>
  <si>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</si>
  <si>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</si>
  <si>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</si>
  <si>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</si>
  <si>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</si>
  <si>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</si>
  <si>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</si>
  <si>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</si>
  <si>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</si>
  <si>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</si>
  <si>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</si>
  <si>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</si>
  <si>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</si>
  <si>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</si>
  <si>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</si>
  <si>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</si>
  <si>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</si>
  <si>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</si>
  <si>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</si>
  <si>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</si>
  <si>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</si>
  <si>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</si>
  <si>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</si>
  <si>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</si>
  <si>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</si>
  <si>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</si>
  <si>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</si>
  <si>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</si>
  <si>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</si>
  <si>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</si>
  <si>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</si>
  <si>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</si>
  <si>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</si>
  <si>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</si>
  <si>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</si>
  <si>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</si>
  <si>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</si>
  <si>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</si>
  <si>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</si>
  <si>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</si>
  <si>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</si>
  <si>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</si>
  <si>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</si>
  <si>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</si>
  <si>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</si>
  <si>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</si>
  <si>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</si>
  <si>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</si>
  <si>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</si>
  <si>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</si>
  <si>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</si>
  <si>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</si>
  <si>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</si>
  <si>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</si>
  <si>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</si>
  <si>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</si>
  <si>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</si>
  <si>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</si>
  <si>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</si>
  <si>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</si>
  <si>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</si>
  <si>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</si>
  <si>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</si>
  <si>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</si>
  <si>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</si>
  <si>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</si>
  <si>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</si>
  <si>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</si>
  <si>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</si>
  <si>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</si>
  <si>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</si>
  <si>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</si>
  <si>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</si>
  <si>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</si>
  <si>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</si>
  <si>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</si>
  <si>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</si>
  <si>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</si>
  <si>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</si>
  <si>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</si>
  <si>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</si>
  <si>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</si>
  <si>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</si>
  <si>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</si>
  <si>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</si>
  <si>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</si>
  <si>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</si>
  <si>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</si>
  <si>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</si>
  <si>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</si>
  <si>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</si>
  <si>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</si>
  <si>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</si>
  <si>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</si>
  <si>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</si>
  <si>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</si>
  <si>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</si>
  <si>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</si>
  <si>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</si>
  <si>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</si>
  <si>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</si>
  <si>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</si>
  <si>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</si>
  <si>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</si>
  <si>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</si>
  <si>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</si>
  <si>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</si>
  <si>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</si>
  <si>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</si>
  <si>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</si>
  <si>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</si>
  <si>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</si>
  <si>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</si>
  <si>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</si>
  <si>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</si>
  <si>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</si>
  <si>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</si>
  <si>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</si>
  <si>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</si>
  <si>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</si>
  <si>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</si>
  <si>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</si>
  <si>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</si>
  <si>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</si>
  <si>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</si>
  <si>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</si>
  <si>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</si>
  <si>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</si>
  <si>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</si>
  <si>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</si>
  <si>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</si>
  <si>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</si>
  <si>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</si>
  <si>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</si>
  <si>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</si>
  <si>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</si>
  <si>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</si>
  <si>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</si>
  <si>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</si>
  <si>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</si>
  <si>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</si>
  <si>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</si>
  <si>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</si>
  <si>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</si>
  <si>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</si>
  <si>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</si>
  <si>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</si>
  <si>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</si>
  <si>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</si>
  <si>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</si>
  <si>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</si>
  <si>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</si>
  <si>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</si>
  <si>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</si>
  <si>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</si>
  <si>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</si>
  <si>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</si>
  <si>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</si>
  <si>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</si>
  <si>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</si>
  <si>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</si>
  <si>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</si>
  <si>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</si>
  <si>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</si>
  <si>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</si>
  <si>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</si>
  <si>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</si>
  <si>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</si>
  <si>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</si>
  <si>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</si>
  <si>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</si>
  <si>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</si>
  <si>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</si>
  <si>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</si>
  <si>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</si>
  <si>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</si>
  <si>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</si>
  <si>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</si>
  <si>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</si>
  <si>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</si>
  <si>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</si>
  <si>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</si>
  <si>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</si>
  <si>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</si>
  <si>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</si>
  <si>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</si>
  <si>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</si>
  <si>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</si>
  <si>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</si>
  <si>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</si>
  <si>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</si>
  <si>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</si>
  <si>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</si>
  <si>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</si>
  <si>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</si>
  <si>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</si>
  <si>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</si>
  <si>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</si>
  <si>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</si>
  <si>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</si>
  <si>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</si>
  <si>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</si>
  <si>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</si>
  <si>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</si>
  <si>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</si>
  <si>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</si>
  <si>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</si>
  <si>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</si>
  <si>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</si>
  <si>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</si>
  <si>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</si>
  <si>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</si>
  <si>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</si>
  <si>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</si>
  <si>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</si>
  <si>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</si>
  <si>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</si>
  <si>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</si>
  <si>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</si>
  <si>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</si>
  <si>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</si>
  <si>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</si>
  <si>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</si>
  <si>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</si>
  <si>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</si>
  <si>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</si>
  <si>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</si>
  <si>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</si>
  <si>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</si>
  <si>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</si>
  <si>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</si>
  <si>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</si>
  <si>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</si>
  <si>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</si>
  <si>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</si>
  <si>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</si>
  <si>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</si>
  <si>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</si>
  <si>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</si>
  <si>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</si>
  <si>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</si>
  <si>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</si>
  <si>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</si>
  <si>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</si>
  <si>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</si>
  <si>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</si>
  <si>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</si>
  <si>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</si>
  <si>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</si>
  <si>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</si>
  <si>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</si>
  <si>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</si>
  <si>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</si>
  <si>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</si>
  <si>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</si>
  <si>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</si>
  <si>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</si>
  <si>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</si>
  <si>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</si>
  <si>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</si>
  <si>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</si>
  <si>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</si>
  <si>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</si>
  <si>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</si>
  <si>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</si>
  <si>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</si>
  <si>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</si>
  <si>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</si>
  <si>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</si>
  <si>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</si>
  <si>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</si>
  <si>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</si>
  <si>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</si>
  <si>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</si>
  <si>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</si>
  <si>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</si>
  <si>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</si>
  <si>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</si>
  <si>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</si>
  <si>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</si>
  <si>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</si>
  <si>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</si>
  <si>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</si>
  <si>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</si>
  <si>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</si>
  <si>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</si>
  <si>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</si>
  <si>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</si>
  <si>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</si>
  <si>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</si>
  <si>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</si>
  <si>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</si>
  <si>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</si>
  <si>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</si>
  <si>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</si>
  <si>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</si>
  <si>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</si>
  <si>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</si>
  <si>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</si>
  <si>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</si>
  <si>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</si>
  <si>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</si>
  <si>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</si>
  <si>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</si>
  <si>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</si>
  <si>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</si>
  <si>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</si>
  <si>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</si>
  <si>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</si>
  <si>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</si>
  <si>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</si>
  <si>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</si>
  <si>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</si>
  <si>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</si>
  <si>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</si>
  <si>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</si>
  <si>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</si>
  <si>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</si>
  <si>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</si>
  <si>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</si>
  <si>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</si>
  <si>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</si>
  <si>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</si>
  <si>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</si>
  <si>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</si>
  <si>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</si>
  <si>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</si>
  <si>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</si>
  <si>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</si>
  <si>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</si>
  <si>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</si>
  <si>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</si>
  <si>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</si>
  <si>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</si>
  <si>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</si>
  <si>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</si>
  <si>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</si>
  <si>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</si>
  <si>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</si>
  <si>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</si>
  <si>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</si>
  <si>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</si>
  <si>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</si>
  <si>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</si>
  <si>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</si>
  <si>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</si>
  <si>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</si>
  <si>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</si>
  <si>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</si>
  <si>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</si>
  <si>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</si>
  <si>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</si>
  <si>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</si>
  <si>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</si>
  <si>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</si>
  <si>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</si>
  <si>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</si>
  <si>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</si>
  <si>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</si>
  <si>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</si>
  <si>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</si>
  <si>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</si>
  <si>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</si>
  <si>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</si>
  <si>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</si>
  <si>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</si>
  <si>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</si>
  <si>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</si>
  <si>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</si>
  <si>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</si>
  <si>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</si>
  <si>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</si>
  <si>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</si>
  <si>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</si>
  <si>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</si>
  <si>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</si>
  <si>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</si>
  <si>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</si>
  <si>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</si>
  <si>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</si>
  <si>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</si>
  <si>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</si>
  <si>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</si>
  <si>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</si>
  <si>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</si>
  <si>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</si>
  <si>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</si>
  <si>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</si>
  <si>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</si>
  <si>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</si>
  <si>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</si>
  <si>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</si>
  <si>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</si>
  <si>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</si>
  <si>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</si>
  <si>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</si>
  <si>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</si>
  <si>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</si>
  <si>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</si>
  <si>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</si>
  <si>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</si>
  <si>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</si>
  <si>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</si>
  <si>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</si>
  <si>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</si>
  <si>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</si>
  <si>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</si>
  <si>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</si>
  <si>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</si>
  <si>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</si>
  <si>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</si>
  <si>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</si>
  <si>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</si>
  <si>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</si>
  <si>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</si>
  <si>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</si>
  <si>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</si>
  <si>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</si>
  <si>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</si>
  <si>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</si>
  <si>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</si>
  <si>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</si>
  <si>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</si>
  <si>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</si>
  <si>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</si>
  <si>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</si>
  <si>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</si>
  <si>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</si>
  <si>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</si>
  <si>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</si>
  <si>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</si>
  <si>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</si>
  <si>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</si>
  <si>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</si>
  <si>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</si>
  <si>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</si>
  <si>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</si>
  <si>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</si>
  <si>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</si>
  <si>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</si>
  <si>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</si>
  <si>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</si>
  <si>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</si>
  <si>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</si>
  <si>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</si>
  <si>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</si>
  <si>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</si>
  <si>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</si>
  <si>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</si>
  <si>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</si>
  <si>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</si>
  <si>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</si>
  <si>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</si>
  <si>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</si>
  <si>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</si>
  <si>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</si>
  <si>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</si>
  <si>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</si>
  <si>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</si>
  <si>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</si>
  <si>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</si>
  <si>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</si>
  <si>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</si>
  <si>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</si>
  <si>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</si>
  <si>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</si>
  <si>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</si>
  <si>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</si>
  <si>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</si>
  <si>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</si>
  <si>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</si>
  <si>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</si>
  <si>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</si>
  <si>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</si>
  <si>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</si>
  <si>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</si>
  <si>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</si>
  <si>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</si>
  <si>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</si>
  <si>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</si>
  <si>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</si>
  <si>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</si>
  <si>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</si>
  <si>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</si>
  <si>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</si>
  <si>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</si>
  <si>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</si>
  <si>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</si>
  <si>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</si>
  <si>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</si>
  <si>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</si>
  <si>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</si>
  <si>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</si>
  <si>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</si>
  <si>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</si>
  <si>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</si>
  <si>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</si>
  <si>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</si>
  <si>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</si>
  <si>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</si>
  <si>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</si>
  <si>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</si>
  <si>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</si>
  <si>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</si>
  <si>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</si>
  <si>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</si>
  <si>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</si>
  <si>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</si>
  <si>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</si>
  <si>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</si>
  <si>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</si>
  <si>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</si>
  <si>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</si>
  <si>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</si>
  <si>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</si>
  <si>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</si>
  <si>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</si>
  <si>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</si>
  <si>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</si>
  <si>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</si>
  <si>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</si>
  <si>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</si>
  <si>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</si>
  <si>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</si>
  <si>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</si>
  <si>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</si>
  <si>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</si>
  <si>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</si>
  <si>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</si>
  <si>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</si>
  <si>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</si>
  <si>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</si>
  <si>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</si>
  <si>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</si>
  <si>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</si>
  <si>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</si>
  <si>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</si>
  <si>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</si>
  <si>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</si>
  <si>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</si>
  <si>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</si>
  <si>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</si>
  <si>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</si>
  <si>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</si>
  <si>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</si>
  <si>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</si>
  <si>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</si>
  <si>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</si>
  <si>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</si>
  <si>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</si>
  <si>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</si>
  <si>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</si>
  <si>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</si>
  <si>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</si>
  <si>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</si>
  <si>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</si>
  <si>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</si>
  <si>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</si>
  <si>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</si>
  <si>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</si>
  <si>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</si>
  <si>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</si>
  <si>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</si>
  <si>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</si>
  <si>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</si>
  <si>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</si>
  <si>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</si>
  <si>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</si>
  <si>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</si>
  <si>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</si>
  <si>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</si>
  <si>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</si>
  <si>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</si>
  <si>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</si>
  <si>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</si>
  <si>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</si>
  <si>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</si>
  <si>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</si>
  <si>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</si>
  <si>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</si>
  <si>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</si>
  <si>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</si>
  <si>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</si>
  <si>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</si>
  <si>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</si>
  <si>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</si>
  <si>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</si>
  <si>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</si>
  <si>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</si>
  <si>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</si>
  <si>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</si>
  <si>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</si>
  <si>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</si>
  <si>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</si>
  <si>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</si>
  <si>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</si>
  <si>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</si>
  <si>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</si>
  <si>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</si>
  <si>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</si>
  <si>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</si>
  <si>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</si>
  <si>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</si>
  <si>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</si>
  <si>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</si>
  <si>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</si>
  <si>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</si>
  <si>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</si>
  <si>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</si>
  <si>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</si>
  <si>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</si>
  <si>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</si>
  <si>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</si>
  <si>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</si>
  <si>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</si>
  <si>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</si>
  <si>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</si>
  <si>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</si>
  <si>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</si>
  <si>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</si>
  <si>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</si>
  <si>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</si>
  <si>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</si>
  <si>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</si>
  <si>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</si>
  <si>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</si>
  <si>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</si>
  <si>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</si>
  <si>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</si>
  <si>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</si>
  <si>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</si>
  <si>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</si>
  <si>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</si>
  <si>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</si>
  <si>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</si>
  <si>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</si>
  <si>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</si>
  <si>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</si>
  <si>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</si>
  <si>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</si>
  <si>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</si>
  <si>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</si>
  <si>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</si>
  <si>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</si>
  <si>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Arizona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</si>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</sst>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117432</v>
      </c>
      <c r="F6" s="9" t="str">
        <f>IF($B6="N/A","N/A",IF(E6&lt;0,"No","Yes"))</f>
        <v>N/A</v>
      </c>
      <c r="G6" s="35">
        <v>137603</v>
      </c>
      <c r="H6" s="9" t="str">
        <f>IF($B6="N/A","N/A",IF(G6&lt;0,"No","Yes"))</f>
        <v>N/A</v>
      </c>
      <c r="I6" s="10" t="s">
        <v>217</v>
      </c>
      <c r="J6" s="10">
        <v>17.18</v>
      </c>
      <c r="K6" s="9" t="str">
        <f t="shared" ref="K6:K11" si="0">IF(J6="Div by 0", "N/A", IF(J6="N/A","N/A", IF(J6&gt;30, "No", IF(J6&lt;-30, "No", "Yes"))))</f>
        <v>Yes</v>
      </c>
    </row>
    <row r="7" spans="1:11" x14ac:dyDescent="0.2">
      <c r="A7" s="78" t="s">
        <v>445</v>
      </c>
      <c r="B7" s="97" t="s">
        <v>217</v>
      </c>
      <c r="C7" s="9" t="s">
        <v>217</v>
      </c>
      <c r="D7" s="9" t="str">
        <f t="shared" ref="D7:D11" si="1">IF($B7="N/A","N/A",IF(C7&lt;0,"No","Yes"))</f>
        <v>N/A</v>
      </c>
      <c r="E7" s="9">
        <v>65.580080386999995</v>
      </c>
      <c r="F7" s="9" t="str">
        <f t="shared" ref="F7:F11" si="2">IF($B7="N/A","N/A",IF(E7&lt;0,"No","Yes"))</f>
        <v>N/A</v>
      </c>
      <c r="G7" s="9">
        <v>56.05837082</v>
      </c>
      <c r="H7" s="9" t="str">
        <f t="shared" ref="H7:H11" si="3">IF($B7="N/A","N/A",IF(G7&lt;0,"No","Yes"))</f>
        <v>N/A</v>
      </c>
      <c r="I7" s="10" t="s">
        <v>217</v>
      </c>
      <c r="J7" s="10">
        <v>-14.5</v>
      </c>
      <c r="K7" s="9" t="str">
        <f t="shared" si="0"/>
        <v>Yes</v>
      </c>
    </row>
    <row r="8" spans="1:11" x14ac:dyDescent="0.2">
      <c r="A8" s="78" t="s">
        <v>446</v>
      </c>
      <c r="B8" s="97" t="s">
        <v>217</v>
      </c>
      <c r="C8" s="9" t="s">
        <v>217</v>
      </c>
      <c r="D8" s="9" t="str">
        <f t="shared" si="1"/>
        <v>N/A</v>
      </c>
      <c r="E8" s="9">
        <v>27.260031337000001</v>
      </c>
      <c r="F8" s="9" t="str">
        <f t="shared" si="2"/>
        <v>N/A</v>
      </c>
      <c r="G8" s="9">
        <v>32.202059548000001</v>
      </c>
      <c r="H8" s="9" t="str">
        <f t="shared" si="3"/>
        <v>N/A</v>
      </c>
      <c r="I8" s="10" t="s">
        <v>217</v>
      </c>
      <c r="J8" s="10">
        <v>18.13</v>
      </c>
      <c r="K8" s="9" t="str">
        <f t="shared" si="0"/>
        <v>Yes</v>
      </c>
    </row>
    <row r="9" spans="1:11" x14ac:dyDescent="0.2">
      <c r="A9" s="78" t="s">
        <v>447</v>
      </c>
      <c r="B9" s="97" t="s">
        <v>217</v>
      </c>
      <c r="C9" s="9" t="s">
        <v>217</v>
      </c>
      <c r="D9" s="9" t="str">
        <f t="shared" si="1"/>
        <v>N/A</v>
      </c>
      <c r="E9" s="9">
        <v>1.2049526534999999</v>
      </c>
      <c r="F9" s="9" t="str">
        <f t="shared" si="2"/>
        <v>N/A</v>
      </c>
      <c r="G9" s="9">
        <v>0.90405005699999996</v>
      </c>
      <c r="H9" s="9" t="str">
        <f t="shared" si="3"/>
        <v>N/A</v>
      </c>
      <c r="I9" s="10" t="s">
        <v>217</v>
      </c>
      <c r="J9" s="10">
        <v>-25</v>
      </c>
      <c r="K9" s="9" t="str">
        <f t="shared" si="0"/>
        <v>Yes</v>
      </c>
    </row>
    <row r="10" spans="1:11" x14ac:dyDescent="0.2">
      <c r="A10" s="78" t="s">
        <v>448</v>
      </c>
      <c r="B10" s="97" t="s">
        <v>217</v>
      </c>
      <c r="C10" s="9" t="s">
        <v>217</v>
      </c>
      <c r="D10" s="9" t="str">
        <f t="shared" si="1"/>
        <v>N/A</v>
      </c>
      <c r="E10" s="9">
        <v>4.0729954357000002</v>
      </c>
      <c r="F10" s="9" t="str">
        <f t="shared" si="2"/>
        <v>N/A</v>
      </c>
      <c r="G10" s="9">
        <v>2.6024141915999999</v>
      </c>
      <c r="H10" s="9" t="str">
        <f t="shared" si="3"/>
        <v>N/A</v>
      </c>
      <c r="I10" s="10" t="s">
        <v>217</v>
      </c>
      <c r="J10" s="10">
        <v>-36.1</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97.942639143999997</v>
      </c>
      <c r="F12" s="9" t="str">
        <f t="shared" ref="F12:F23" si="5">IF($B12="N/A","N/A",IF(E12&lt;0,"No","Yes"))</f>
        <v>N/A</v>
      </c>
      <c r="G12" s="9">
        <v>98.082890634999998</v>
      </c>
      <c r="H12" s="9" t="str">
        <f t="shared" ref="H12:H23" si="6">IF($B12="N/A","N/A",IF(G12&lt;0,"No","Yes"))</f>
        <v>N/A</v>
      </c>
      <c r="I12" s="10" t="s">
        <v>217</v>
      </c>
      <c r="J12" s="10">
        <v>0.14319999999999999</v>
      </c>
      <c r="K12" s="9" t="str">
        <f t="shared" ref="K12:K23" si="7">IF(J12="Div by 0", "N/A", IF(J12="N/A","N/A", IF(J12&gt;30, "No", IF(J12&lt;-30, "No", "Yes"))))</f>
        <v>Yes</v>
      </c>
    </row>
    <row r="13" spans="1:11" x14ac:dyDescent="0.2">
      <c r="A13" s="78" t="s">
        <v>654</v>
      </c>
      <c r="B13" s="97" t="s">
        <v>217</v>
      </c>
      <c r="C13" s="9" t="s">
        <v>217</v>
      </c>
      <c r="D13" s="9" t="str">
        <f t="shared" si="4"/>
        <v>N/A</v>
      </c>
      <c r="E13" s="9">
        <v>96.763059053000006</v>
      </c>
      <c r="F13" s="9" t="str">
        <f t="shared" si="5"/>
        <v>N/A</v>
      </c>
      <c r="G13" s="9">
        <v>96.512429147999995</v>
      </c>
      <c r="H13" s="9" t="str">
        <f t="shared" si="6"/>
        <v>N/A</v>
      </c>
      <c r="I13" s="10" t="s">
        <v>217</v>
      </c>
      <c r="J13" s="10">
        <v>-0.25900000000000001</v>
      </c>
      <c r="K13" s="9" t="str">
        <f t="shared" si="7"/>
        <v>Yes</v>
      </c>
    </row>
    <row r="14" spans="1:11" x14ac:dyDescent="0.2">
      <c r="A14" s="78" t="s">
        <v>849</v>
      </c>
      <c r="B14" s="97" t="s">
        <v>217</v>
      </c>
      <c r="C14" s="10" t="s">
        <v>217</v>
      </c>
      <c r="D14" s="9" t="str">
        <f t="shared" si="4"/>
        <v>N/A</v>
      </c>
      <c r="E14" s="10">
        <v>23.162445077000001</v>
      </c>
      <c r="F14" s="9" t="str">
        <f t="shared" si="5"/>
        <v>N/A</v>
      </c>
      <c r="G14" s="10">
        <v>20.709100401000001</v>
      </c>
      <c r="H14" s="9" t="str">
        <f t="shared" si="6"/>
        <v>N/A</v>
      </c>
      <c r="I14" s="10" t="s">
        <v>217</v>
      </c>
      <c r="J14" s="10">
        <v>-10.6</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0.1371006199</v>
      </c>
      <c r="F18" s="9" t="str">
        <f t="shared" si="5"/>
        <v>N/A</v>
      </c>
      <c r="G18" s="9">
        <v>0.14098529830000001</v>
      </c>
      <c r="H18" s="9" t="str">
        <f t="shared" si="6"/>
        <v>N/A</v>
      </c>
      <c r="I18" s="10" t="s">
        <v>217</v>
      </c>
      <c r="J18" s="10">
        <v>2.8330000000000002</v>
      </c>
      <c r="K18" s="9" t="str">
        <f t="shared" si="7"/>
        <v>Yes</v>
      </c>
    </row>
    <row r="19" spans="1:11" x14ac:dyDescent="0.2">
      <c r="A19" s="78" t="s">
        <v>209</v>
      </c>
      <c r="B19" s="97" t="s">
        <v>217</v>
      </c>
      <c r="C19" s="9" t="s">
        <v>217</v>
      </c>
      <c r="D19" s="9" t="str">
        <f t="shared" si="4"/>
        <v>N/A</v>
      </c>
      <c r="E19" s="9">
        <v>69.565217391000004</v>
      </c>
      <c r="F19" s="9" t="str">
        <f t="shared" si="5"/>
        <v>N/A</v>
      </c>
      <c r="G19" s="9">
        <v>69.587628866000003</v>
      </c>
      <c r="H19" s="9" t="str">
        <f t="shared" si="6"/>
        <v>N/A</v>
      </c>
      <c r="I19" s="10" t="s">
        <v>217</v>
      </c>
      <c r="J19" s="10">
        <v>3.2199999999999999E-2</v>
      </c>
      <c r="K19" s="9" t="str">
        <f t="shared" si="7"/>
        <v>Yes</v>
      </c>
    </row>
    <row r="20" spans="1:11" x14ac:dyDescent="0.2">
      <c r="A20" s="78" t="s">
        <v>851</v>
      </c>
      <c r="B20" s="97" t="s">
        <v>217</v>
      </c>
      <c r="C20" s="10" t="s">
        <v>217</v>
      </c>
      <c r="D20" s="9" t="str">
        <f t="shared" si="4"/>
        <v>N/A</v>
      </c>
      <c r="E20" s="10">
        <v>18.955357143000001</v>
      </c>
      <c r="F20" s="9" t="str">
        <f t="shared" si="5"/>
        <v>N/A</v>
      </c>
      <c r="G20" s="10">
        <v>14.118518519</v>
      </c>
      <c r="H20" s="9" t="str">
        <f t="shared" si="6"/>
        <v>N/A</v>
      </c>
      <c r="I20" s="10" t="s">
        <v>217</v>
      </c>
      <c r="J20" s="10">
        <v>-25.5</v>
      </c>
      <c r="K20" s="9" t="str">
        <f t="shared" si="7"/>
        <v>Yes</v>
      </c>
    </row>
    <row r="21" spans="1:11" x14ac:dyDescent="0.2">
      <c r="A21" s="78" t="s">
        <v>658</v>
      </c>
      <c r="B21" s="97" t="s">
        <v>217</v>
      </c>
      <c r="C21" s="9" t="s">
        <v>217</v>
      </c>
      <c r="D21" s="9" t="str">
        <f t="shared" si="4"/>
        <v>N/A</v>
      </c>
      <c r="E21" s="9">
        <v>1.9202602357</v>
      </c>
      <c r="F21" s="9" t="str">
        <f t="shared" si="5"/>
        <v>N/A</v>
      </c>
      <c r="G21" s="9">
        <v>1.7761240671</v>
      </c>
      <c r="H21" s="9" t="str">
        <f t="shared" si="6"/>
        <v>N/A</v>
      </c>
      <c r="I21" s="10" t="s">
        <v>217</v>
      </c>
      <c r="J21" s="10">
        <v>-7.51</v>
      </c>
      <c r="K21" s="9" t="str">
        <f t="shared" si="7"/>
        <v>Yes</v>
      </c>
    </row>
    <row r="22" spans="1:11" x14ac:dyDescent="0.2">
      <c r="A22" s="78" t="s">
        <v>1721</v>
      </c>
      <c r="B22" s="97" t="s">
        <v>217</v>
      </c>
      <c r="C22" s="9" t="s">
        <v>217</v>
      </c>
      <c r="D22" s="9" t="str">
        <f t="shared" si="4"/>
        <v>N/A</v>
      </c>
      <c r="E22" s="9">
        <v>98.048780488000006</v>
      </c>
      <c r="F22" s="9" t="str">
        <f t="shared" si="5"/>
        <v>N/A</v>
      </c>
      <c r="G22" s="9">
        <v>94.762684124000003</v>
      </c>
      <c r="H22" s="9" t="str">
        <f t="shared" si="6"/>
        <v>N/A</v>
      </c>
      <c r="I22" s="10" t="s">
        <v>217</v>
      </c>
      <c r="J22" s="10">
        <v>-3.35</v>
      </c>
      <c r="K22" s="9" t="str">
        <f t="shared" si="7"/>
        <v>Yes</v>
      </c>
    </row>
    <row r="23" spans="1:11" x14ac:dyDescent="0.2">
      <c r="A23" s="78" t="s">
        <v>852</v>
      </c>
      <c r="B23" s="97" t="s">
        <v>217</v>
      </c>
      <c r="C23" s="10" t="s">
        <v>217</v>
      </c>
      <c r="D23" s="9" t="str">
        <f t="shared" si="4"/>
        <v>N/A</v>
      </c>
      <c r="E23" s="10">
        <v>9.4925373133999997</v>
      </c>
      <c r="F23" s="9" t="str">
        <f t="shared" si="5"/>
        <v>N/A</v>
      </c>
      <c r="G23" s="10">
        <v>7.2279792746</v>
      </c>
      <c r="H23" s="9" t="str">
        <f t="shared" si="6"/>
        <v>N/A</v>
      </c>
      <c r="I23" s="10" t="s">
        <v>217</v>
      </c>
      <c r="J23" s="10">
        <v>-23.9</v>
      </c>
      <c r="K23" s="9" t="str">
        <f t="shared" si="7"/>
        <v>Yes</v>
      </c>
    </row>
    <row r="24" spans="1:11" x14ac:dyDescent="0.2">
      <c r="A24" s="78" t="s">
        <v>15</v>
      </c>
      <c r="B24" s="97" t="s">
        <v>217</v>
      </c>
      <c r="C24" s="9" t="s">
        <v>217</v>
      </c>
      <c r="D24" s="9" t="str">
        <f>IF($B24="N/A","N/A",IF(C24&lt;0,"No","Yes"))</f>
        <v>N/A</v>
      </c>
      <c r="E24" s="9">
        <v>1.5413175284</v>
      </c>
      <c r="F24" s="9" t="str">
        <f>IF($B24="N/A","N/A",IF(E24&lt;0,"No","Yes"))</f>
        <v>N/A</v>
      </c>
      <c r="G24" s="9">
        <v>1.0711975756000001</v>
      </c>
      <c r="H24" s="9" t="str">
        <f>IF($B24="N/A","N/A",IF(G24&lt;0,"No","Yes"))</f>
        <v>N/A</v>
      </c>
      <c r="I24" s="10" t="s">
        <v>217</v>
      </c>
      <c r="J24" s="10">
        <v>-30.5</v>
      </c>
      <c r="K24" s="9" t="str">
        <f t="shared" ref="K24:K30" si="8">IF(J24="Div by 0", "N/A", IF(J24="N/A","N/A", IF(J24&gt;30, "No", IF(J24&lt;-30, "No", "Yes"))))</f>
        <v>No</v>
      </c>
    </row>
    <row r="25" spans="1:11" x14ac:dyDescent="0.2">
      <c r="A25" s="78" t="s">
        <v>163</v>
      </c>
      <c r="B25" s="97" t="s">
        <v>217</v>
      </c>
      <c r="C25" s="9" t="s">
        <v>217</v>
      </c>
      <c r="D25" s="9" t="str">
        <f>IF($B25="N/A","N/A",IF(C25&lt;0,"No","Yes"))</f>
        <v>N/A</v>
      </c>
      <c r="E25" s="9">
        <v>99.917399004999993</v>
      </c>
      <c r="F25" s="9" t="str">
        <f>IF($B25="N/A","N/A",IF(E25&lt;0,"No","Yes"))</f>
        <v>N/A</v>
      </c>
      <c r="G25" s="9">
        <v>99.960029941000002</v>
      </c>
      <c r="H25" s="9" t="str">
        <f>IF($B25="N/A","N/A",IF(G25&lt;0,"No","Yes"))</f>
        <v>N/A</v>
      </c>
      <c r="I25" s="10" t="s">
        <v>217</v>
      </c>
      <c r="J25" s="10">
        <v>4.2700000000000002E-2</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99.847571360000003</v>
      </c>
      <c r="F27" s="9" t="str">
        <f t="shared" ref="F27:F30" si="10">IF($B27="N/A","N/A",IF(E27&lt;0,"No","Yes"))</f>
        <v>N/A</v>
      </c>
      <c r="G27" s="9">
        <v>99.855381059999999</v>
      </c>
      <c r="H27" s="9" t="str">
        <f t="shared" ref="H27:H30" si="11">IF($B27="N/A","N/A",IF(G27&lt;0,"No","Yes"))</f>
        <v>N/A</v>
      </c>
      <c r="I27" s="10" t="s">
        <v>217</v>
      </c>
      <c r="J27" s="10">
        <v>7.7999999999999996E-3</v>
      </c>
      <c r="K27" s="9" t="str">
        <f t="shared" si="8"/>
        <v>Yes</v>
      </c>
    </row>
    <row r="28" spans="1:11" x14ac:dyDescent="0.2">
      <c r="A28" s="28" t="s">
        <v>373</v>
      </c>
      <c r="B28" s="97" t="s">
        <v>217</v>
      </c>
      <c r="C28" s="9" t="s">
        <v>217</v>
      </c>
      <c r="D28" s="9" t="str">
        <f t="shared" si="9"/>
        <v>N/A</v>
      </c>
      <c r="E28" s="9">
        <v>5.1042305334</v>
      </c>
      <c r="F28" s="9" t="str">
        <f t="shared" si="10"/>
        <v>N/A</v>
      </c>
      <c r="G28" s="9">
        <v>5.0180591992999997</v>
      </c>
      <c r="H28" s="9" t="str">
        <f t="shared" si="11"/>
        <v>N/A</v>
      </c>
      <c r="I28" s="10" t="s">
        <v>217</v>
      </c>
      <c r="J28" s="10">
        <v>-1.69</v>
      </c>
      <c r="K28" s="9" t="str">
        <f t="shared" si="8"/>
        <v>Yes</v>
      </c>
    </row>
    <row r="29" spans="1:11" x14ac:dyDescent="0.2">
      <c r="A29" s="28" t="s">
        <v>375</v>
      </c>
      <c r="B29" s="97" t="s">
        <v>217</v>
      </c>
      <c r="C29" s="9" t="s">
        <v>217</v>
      </c>
      <c r="D29" s="9" t="str">
        <f t="shared" si="9"/>
        <v>N/A</v>
      </c>
      <c r="E29" s="9">
        <v>89.595680904999995</v>
      </c>
      <c r="F29" s="9" t="str">
        <f t="shared" si="10"/>
        <v>N/A</v>
      </c>
      <c r="G29" s="9">
        <v>90.051089001999998</v>
      </c>
      <c r="H29" s="9" t="str">
        <f t="shared" si="11"/>
        <v>N/A</v>
      </c>
      <c r="I29" s="10" t="s">
        <v>217</v>
      </c>
      <c r="J29" s="10">
        <v>0.50829999999999997</v>
      </c>
      <c r="K29" s="9" t="str">
        <f t="shared" si="8"/>
        <v>Yes</v>
      </c>
    </row>
    <row r="30" spans="1:11" x14ac:dyDescent="0.2">
      <c r="A30" s="28" t="s">
        <v>376</v>
      </c>
      <c r="B30" s="97" t="s">
        <v>217</v>
      </c>
      <c r="C30" s="9" t="s">
        <v>217</v>
      </c>
      <c r="D30" s="9" t="str">
        <f t="shared" si="9"/>
        <v>N/A</v>
      </c>
      <c r="E30" s="9">
        <v>0.9988759452</v>
      </c>
      <c r="F30" s="9" t="str">
        <f t="shared" si="10"/>
        <v>N/A</v>
      </c>
      <c r="G30" s="9">
        <v>0.88079475009999997</v>
      </c>
      <c r="H30" s="9" t="str">
        <f t="shared" si="11"/>
        <v>N/A</v>
      </c>
      <c r="I30" s="10" t="s">
        <v>217</v>
      </c>
      <c r="J30" s="10">
        <v>-11.8</v>
      </c>
      <c r="K30" s="9" t="str">
        <f t="shared" si="8"/>
        <v>Yes</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70445112</v>
      </c>
      <c r="D7" s="31" t="str">
        <f>IF($B7="N/A","N/A",IF(C7&gt;15,"No",IF(C7&lt;-15,"No","Yes")))</f>
        <v>N/A</v>
      </c>
      <c r="E7" s="30">
        <v>81229010</v>
      </c>
      <c r="F7" s="31" t="str">
        <f>IF($B7="N/A","N/A",IF(E7&gt;15,"No",IF(E7&lt;-15,"No","Yes")))</f>
        <v>N/A</v>
      </c>
      <c r="G7" s="30">
        <v>93561981</v>
      </c>
      <c r="H7" s="31" t="str">
        <f>IF($B7="N/A","N/A",IF(G7&gt;15,"No",IF(G7&lt;-15,"No","Yes")))</f>
        <v>N/A</v>
      </c>
      <c r="I7" s="32">
        <v>15.31</v>
      </c>
      <c r="J7" s="32">
        <v>15.18</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2.9947890906999999</v>
      </c>
      <c r="H8" s="31" t="str">
        <f>IF($B8="N/A","N/A",IF(G8&gt;15,"No",IF(G8&lt;-15,"No","Yes")))</f>
        <v>N/A</v>
      </c>
      <c r="I8" s="32" t="s">
        <v>217</v>
      </c>
      <c r="J8" s="32" t="s">
        <v>217</v>
      </c>
      <c r="K8" s="31" t="str">
        <f t="shared" si="0"/>
        <v>N/A</v>
      </c>
    </row>
    <row r="9" spans="1:11" x14ac:dyDescent="0.2">
      <c r="A9" s="81" t="s">
        <v>119</v>
      </c>
      <c r="B9" s="34" t="s">
        <v>217</v>
      </c>
      <c r="C9" s="90">
        <v>53.780666855</v>
      </c>
      <c r="D9" s="9" t="str">
        <f>IF($B9="N/A","N/A",IF(C9&gt;15,"No",IF(C9&lt;-15,"No","Yes")))</f>
        <v>N/A</v>
      </c>
      <c r="E9" s="9">
        <v>54.934560941000001</v>
      </c>
      <c r="F9" s="9" t="str">
        <f>IF($B9="N/A","N/A",IF(E9&gt;15,"No",IF(E9&lt;-15,"No","Yes")))</f>
        <v>N/A</v>
      </c>
      <c r="G9" s="9">
        <v>55.972313155999998</v>
      </c>
      <c r="H9" s="9" t="str">
        <f>IF($B9="N/A","N/A",IF(G9&gt;15,"No",IF(G9&lt;-15,"No","Yes")))</f>
        <v>N/A</v>
      </c>
      <c r="I9" s="10">
        <v>2.1459999999999999</v>
      </c>
      <c r="J9" s="10">
        <v>1.889</v>
      </c>
      <c r="K9" s="9" t="str">
        <f t="shared" si="0"/>
        <v>Yes</v>
      </c>
    </row>
    <row r="10" spans="1:11" x14ac:dyDescent="0.2">
      <c r="A10" s="81" t="s">
        <v>120</v>
      </c>
      <c r="B10" s="34" t="s">
        <v>217</v>
      </c>
      <c r="C10" s="90">
        <v>4.80743078E-2</v>
      </c>
      <c r="D10" s="9" t="str">
        <f>IF($B10="N/A","N/A",IF(C10&gt;15,"No",IF(C10&lt;-15,"No","Yes")))</f>
        <v>N/A</v>
      </c>
      <c r="E10" s="9">
        <v>3.6549749899999998E-2</v>
      </c>
      <c r="F10" s="9" t="str">
        <f>IF($B10="N/A","N/A",IF(E10&gt;15,"No",IF(E10&lt;-15,"No","Yes")))</f>
        <v>N/A</v>
      </c>
      <c r="G10" s="9">
        <v>4.0143442500000001E-2</v>
      </c>
      <c r="H10" s="9" t="str">
        <f>IF($B10="N/A","N/A",IF(G10&gt;15,"No",IF(G10&lt;-15,"No","Yes")))</f>
        <v>N/A</v>
      </c>
      <c r="I10" s="10">
        <v>-24</v>
      </c>
      <c r="J10" s="10">
        <v>9.8320000000000007</v>
      </c>
      <c r="K10" s="9" t="str">
        <f t="shared" si="0"/>
        <v>Yes</v>
      </c>
    </row>
    <row r="11" spans="1:11" x14ac:dyDescent="0.2">
      <c r="A11" s="81" t="s">
        <v>853</v>
      </c>
      <c r="B11" s="34" t="s">
        <v>217</v>
      </c>
      <c r="C11" s="90">
        <v>42.803539016000002</v>
      </c>
      <c r="D11" s="9" t="str">
        <f>IF($B11="N/A","N/A",IF(C11&gt;15,"No",IF(C11&lt;-15,"No","Yes")))</f>
        <v>N/A</v>
      </c>
      <c r="E11" s="9">
        <v>41.675829854</v>
      </c>
      <c r="F11" s="9" t="str">
        <f>IF($B11="N/A","N/A",IF(E11&gt;15,"No",IF(E11&lt;-15,"No","Yes")))</f>
        <v>N/A</v>
      </c>
      <c r="G11" s="9">
        <v>40.992754310999999</v>
      </c>
      <c r="H11" s="9" t="str">
        <f>IF($B11="N/A","N/A",IF(G11&gt;15,"No",IF(G11&lt;-15,"No","Yes")))</f>
        <v>N/A</v>
      </c>
      <c r="I11" s="10">
        <v>-2.63</v>
      </c>
      <c r="J11" s="10">
        <v>-1.64</v>
      </c>
      <c r="K11" s="9" t="str">
        <f t="shared" si="0"/>
        <v>Yes</v>
      </c>
    </row>
    <row r="12" spans="1:11" x14ac:dyDescent="0.2">
      <c r="A12" s="81" t="s">
        <v>854</v>
      </c>
      <c r="B12" s="92" t="s">
        <v>218</v>
      </c>
      <c r="C12" s="90" t="s">
        <v>217</v>
      </c>
      <c r="D12" s="9" t="str">
        <f>IF(OR($B12="N/A",$C12="N/A"),"N/A",IF(C12&gt;100,"No",IF(C12&lt;95,"No","Yes")))</f>
        <v>N/A</v>
      </c>
      <c r="E12" s="90">
        <v>89.202063839999994</v>
      </c>
      <c r="F12" s="9" t="str">
        <f>IF(OR($B12="N/A",$E12="N/A"),"N/A",IF(E12&gt;100,"No",IF(E12&lt;95,"No","Yes")))</f>
        <v>No</v>
      </c>
      <c r="G12" s="90">
        <v>89.607895893000006</v>
      </c>
      <c r="H12" s="9" t="str">
        <f>IF($B12="N/A","N/A",IF(G12&gt;100,"No",IF(G12&lt;95,"No","Yes")))</f>
        <v>No</v>
      </c>
      <c r="I12" s="93" t="s">
        <v>217</v>
      </c>
      <c r="J12" s="93">
        <v>0.45500000000000002</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36.608847414000003</v>
      </c>
      <c r="F15" s="9" t="str">
        <f>IF(OR($B15="N/A",$E15="N/A"),"N/A",IF(E15&gt;100,"No",IF(E15&lt;95,"No","Yes")))</f>
        <v>No</v>
      </c>
      <c r="G15" s="90">
        <v>36.354150644000001</v>
      </c>
      <c r="H15" s="9" t="str">
        <f>IF($B15="N/A","N/A",IF(G15&gt;100,"No",IF(G15&lt;95,"No","Yes")))</f>
        <v>No</v>
      </c>
      <c r="I15" s="93" t="s">
        <v>217</v>
      </c>
      <c r="J15" s="93">
        <v>-0.69599999999999995</v>
      </c>
      <c r="K15" s="9" t="str">
        <f t="shared" si="0"/>
        <v>Yes</v>
      </c>
    </row>
    <row r="16" spans="1:11" x14ac:dyDescent="0.2">
      <c r="A16" s="81" t="s">
        <v>335</v>
      </c>
      <c r="B16" s="34" t="s">
        <v>217</v>
      </c>
      <c r="C16" s="79">
        <v>2372394</v>
      </c>
      <c r="D16" s="9" t="str">
        <f>IF($B16="N/A","N/A",IF(C16&gt;15,"No",IF(C16&lt;-15,"No","Yes")))</f>
        <v>N/A</v>
      </c>
      <c r="E16" s="35">
        <v>2723657</v>
      </c>
      <c r="F16" s="9" t="str">
        <f>IF($B16="N/A","N/A",IF(E16&gt;15,"No",IF(E16&lt;-15,"No","Yes")))</f>
        <v>N/A</v>
      </c>
      <c r="G16" s="35">
        <v>2801984</v>
      </c>
      <c r="H16" s="9" t="str">
        <f>IF($B16="N/A","N/A",IF(G16&gt;15,"No",IF(G16&lt;-15,"No","Yes")))</f>
        <v>N/A</v>
      </c>
      <c r="I16" s="10">
        <v>14.81</v>
      </c>
      <c r="J16" s="10">
        <v>2.8759999999999999</v>
      </c>
      <c r="K16" s="9" t="str">
        <f t="shared" si="0"/>
        <v>Yes</v>
      </c>
    </row>
    <row r="17" spans="1:11" x14ac:dyDescent="0.2">
      <c r="A17" s="81" t="s">
        <v>442</v>
      </c>
      <c r="B17" s="34" t="s">
        <v>219</v>
      </c>
      <c r="C17" s="90">
        <v>14.363845129</v>
      </c>
      <c r="D17" s="9" t="str">
        <f>IF($B17="N/A","N/A",IF(C17&gt;20,"No",IF(C17&lt;5,"No","Yes")))</f>
        <v>Yes</v>
      </c>
      <c r="E17" s="9">
        <v>14.793639581000001</v>
      </c>
      <c r="F17" s="9" t="str">
        <f>IF($B17="N/A","N/A",IF(E17&gt;20,"No",IF(E17&lt;5,"No","Yes")))</f>
        <v>Yes</v>
      </c>
      <c r="G17" s="9">
        <v>15.546519893999999</v>
      </c>
      <c r="H17" s="9" t="str">
        <f>IF($B17="N/A","N/A",IF(G17&gt;20,"No",IF(G17&lt;5,"No","Yes")))</f>
        <v>Yes</v>
      </c>
      <c r="I17" s="10">
        <v>2.992</v>
      </c>
      <c r="J17" s="10">
        <v>5.0890000000000004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84.453480106000001</v>
      </c>
      <c r="H18" s="9" t="str">
        <f>IF($B18="N/A","N/A",IF(G18&gt;15,"No",IF(G18&lt;-15,"No","Yes")))</f>
        <v>N/A</v>
      </c>
      <c r="I18" s="10" t="s">
        <v>217</v>
      </c>
      <c r="J18" s="10" t="s">
        <v>217</v>
      </c>
      <c r="K18" s="9" t="str">
        <f t="shared" si="0"/>
        <v>N/A</v>
      </c>
    </row>
    <row r="19" spans="1:11" x14ac:dyDescent="0.2">
      <c r="A19" s="81" t="s">
        <v>444</v>
      </c>
      <c r="B19" s="34" t="s">
        <v>220</v>
      </c>
      <c r="C19" s="90">
        <v>11.482662661000001</v>
      </c>
      <c r="D19" s="9" t="str">
        <f>IF($B19="N/A","N/A",IF(C19&gt;1,"Yes","No"))</f>
        <v>Yes</v>
      </c>
      <c r="E19" s="9">
        <v>24.945872405999999</v>
      </c>
      <c r="F19" s="9" t="str">
        <f>IF($B19="N/A","N/A",IF(E19&gt;1,"Yes","No"))</f>
        <v>Yes</v>
      </c>
      <c r="G19" s="9">
        <v>28.269718885</v>
      </c>
      <c r="H19" s="9" t="str">
        <f>IF($B19="N/A","N/A",IF(G19&gt;1,"Yes","No"))</f>
        <v>Yes</v>
      </c>
      <c r="I19" s="10">
        <v>117.2</v>
      </c>
      <c r="J19" s="10">
        <v>13.32</v>
      </c>
      <c r="K19" s="9" t="str">
        <f t="shared" si="0"/>
        <v>Yes</v>
      </c>
    </row>
    <row r="20" spans="1:11" x14ac:dyDescent="0.2">
      <c r="A20" s="81" t="s">
        <v>856</v>
      </c>
      <c r="B20" s="34" t="s">
        <v>217</v>
      </c>
      <c r="C20" s="83">
        <v>780.92883626000003</v>
      </c>
      <c r="D20" s="9" t="str">
        <f>IF($B20="N/A","N/A",IF(C20&gt;15,"No",IF(C20&lt;-15,"No","Yes")))</f>
        <v>N/A</v>
      </c>
      <c r="E20" s="36">
        <v>415.57262745999998</v>
      </c>
      <c r="F20" s="9" t="str">
        <f>IF($B20="N/A","N/A",IF(E20&gt;15,"No",IF(E20&lt;-15,"No","Yes")))</f>
        <v>N/A</v>
      </c>
      <c r="G20" s="36">
        <v>375.70343120000001</v>
      </c>
      <c r="H20" s="9" t="str">
        <f>IF($B20="N/A","N/A",IF(G20&gt;15,"No",IF(G20&lt;-15,"No","Yes")))</f>
        <v>N/A</v>
      </c>
      <c r="I20" s="10">
        <v>-46.8</v>
      </c>
      <c r="J20" s="10">
        <v>-9.59</v>
      </c>
      <c r="K20" s="9" t="str">
        <f t="shared" si="0"/>
        <v>Yes</v>
      </c>
    </row>
    <row r="21" spans="1:11" x14ac:dyDescent="0.2">
      <c r="A21" s="81" t="s">
        <v>34</v>
      </c>
      <c r="B21" s="34" t="s">
        <v>217</v>
      </c>
      <c r="C21" s="94">
        <v>38.480347432999999</v>
      </c>
      <c r="D21" s="9" t="str">
        <f>IF($B21="N/A","N/A",IF(C21&gt;15,"No",IF(C21&lt;-15,"No","Yes")))</f>
        <v>N/A</v>
      </c>
      <c r="E21" s="95">
        <v>40.007388892999998</v>
      </c>
      <c r="F21" s="9" t="str">
        <f>IF($B21="N/A","N/A",IF(E21&gt;15,"No",IF(E21&lt;-15,"No","Yes")))</f>
        <v>N/A</v>
      </c>
      <c r="G21" s="95">
        <v>39.365608344999998</v>
      </c>
      <c r="H21" s="9" t="str">
        <f>IF($B21="N/A","N/A",IF(G21&gt;15,"No",IF(G21&lt;-15,"No","Yes")))</f>
        <v>N/A</v>
      </c>
      <c r="I21" s="10">
        <v>3.968</v>
      </c>
      <c r="J21" s="10">
        <v>-1.6</v>
      </c>
      <c r="K21" s="9" t="str">
        <f t="shared" si="0"/>
        <v>Yes</v>
      </c>
    </row>
    <row r="22" spans="1:11" x14ac:dyDescent="0.2">
      <c r="A22" s="81" t="s">
        <v>1722</v>
      </c>
      <c r="B22" s="34" t="s">
        <v>217</v>
      </c>
      <c r="C22" s="94">
        <v>54.225678119999998</v>
      </c>
      <c r="D22" s="9" t="str">
        <f>IF($B22="N/A","N/A",IF(C22&gt;15,"No",IF(C22&lt;-15,"No","Yes")))</f>
        <v>N/A</v>
      </c>
      <c r="E22" s="95">
        <v>52.546148387999999</v>
      </c>
      <c r="F22" s="9" t="str">
        <f>IF($B22="N/A","N/A",IF(E22&gt;15,"No",IF(E22&lt;-15,"No","Yes")))</f>
        <v>N/A</v>
      </c>
      <c r="G22" s="95">
        <v>53.826125361999999</v>
      </c>
      <c r="H22" s="9" t="str">
        <f>IF($B22="N/A","N/A",IF(G22&gt;15,"No",IF(G22&lt;-15,"No","Yes")))</f>
        <v>N/A</v>
      </c>
      <c r="I22" s="10">
        <v>-3.1</v>
      </c>
      <c r="J22" s="10">
        <v>2.4359999999999999</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408.90755123999998</v>
      </c>
      <c r="D24" s="9" t="str">
        <f>IF($B24="N/A","N/A",IF(C24&gt;300,"No",IF(C24&lt;75,"No","Yes")))</f>
        <v>No</v>
      </c>
      <c r="E24" s="36">
        <v>412.17917695</v>
      </c>
      <c r="F24" s="9" t="str">
        <f>IF($B24="N/A","N/A",IF(E24&gt;300,"No",IF(E24&lt;75,"No","Yes")))</f>
        <v>No</v>
      </c>
      <c r="G24" s="36">
        <v>400.68275733000002</v>
      </c>
      <c r="H24" s="9" t="str">
        <f>IF($B24="N/A","N/A",IF(G24&gt;300,"No",IF(G24&lt;75,"No","Yes")))</f>
        <v>No</v>
      </c>
      <c r="I24" s="10">
        <v>0.80010000000000003</v>
      </c>
      <c r="J24" s="10">
        <v>-2.79</v>
      </c>
      <c r="K24" s="9" t="str">
        <f t="shared" si="0"/>
        <v>Yes</v>
      </c>
    </row>
    <row r="25" spans="1:11" x14ac:dyDescent="0.2">
      <c r="A25" s="81" t="s">
        <v>858</v>
      </c>
      <c r="B25" s="34" t="s">
        <v>248</v>
      </c>
      <c r="C25" s="83">
        <v>60.655054829000001</v>
      </c>
      <c r="D25" s="9" t="str">
        <f>IF($B25="N/A","N/A",IF(C25&gt;250,"No",IF(C25&lt;20,"No","Yes")))</f>
        <v>Yes</v>
      </c>
      <c r="E25" s="36">
        <v>65.781693309999994</v>
      </c>
      <c r="F25" s="9" t="str">
        <f>IF($B25="N/A","N/A",IF(E25&gt;250,"No",IF(E25&lt;20,"No","Yes")))</f>
        <v>Yes</v>
      </c>
      <c r="G25" s="36">
        <v>63.301630146999997</v>
      </c>
      <c r="H25" s="9" t="str">
        <f>IF($B25="N/A","N/A",IF(G25&gt;250,"No",IF(G25&lt;20,"No","Yes")))</f>
        <v>Yes</v>
      </c>
      <c r="I25" s="10">
        <v>8.452</v>
      </c>
      <c r="J25" s="10">
        <v>-3.77</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57768</v>
      </c>
      <c r="D27" s="34" t="s">
        <v>217</v>
      </c>
      <c r="E27" s="35">
        <v>61680</v>
      </c>
      <c r="F27" s="34" t="s">
        <v>217</v>
      </c>
      <c r="G27" s="35">
        <v>6282245</v>
      </c>
      <c r="H27" s="9" t="str">
        <f>IF($B27="N/A","N/A",IF(G27&gt;15,"No",IF(G27&lt;-15,"No","Yes")))</f>
        <v>N/A</v>
      </c>
      <c r="I27" s="10">
        <v>6.7720000000000002</v>
      </c>
      <c r="J27" s="10">
        <v>10085</v>
      </c>
      <c r="K27" s="9" t="str">
        <f t="shared" si="0"/>
        <v>No</v>
      </c>
    </row>
    <row r="28" spans="1:11" x14ac:dyDescent="0.2">
      <c r="A28" s="81" t="s">
        <v>350</v>
      </c>
      <c r="B28" s="34" t="s">
        <v>217</v>
      </c>
      <c r="C28" s="79" t="s">
        <v>217</v>
      </c>
      <c r="D28" s="34" t="s">
        <v>217</v>
      </c>
      <c r="E28" s="35" t="s">
        <v>217</v>
      </c>
      <c r="F28" s="34" t="s">
        <v>217</v>
      </c>
      <c r="G28" s="8">
        <v>6.7145275600999996</v>
      </c>
      <c r="H28" s="9" t="str">
        <f>IF($B28="N/A","N/A",IF(G28&gt;15,"No",IF(G28&lt;-15,"No","Yes")))</f>
        <v>N/A</v>
      </c>
      <c r="I28" s="10" t="s">
        <v>217</v>
      </c>
      <c r="J28" s="10" t="s">
        <v>217</v>
      </c>
      <c r="K28" s="9" t="str">
        <f t="shared" si="0"/>
        <v>N/A</v>
      </c>
    </row>
    <row r="29" spans="1:11" ht="25.5" x14ac:dyDescent="0.2">
      <c r="A29" s="81" t="s">
        <v>835</v>
      </c>
      <c r="B29" s="34" t="s">
        <v>217</v>
      </c>
      <c r="C29" s="36">
        <v>693.49594931000001</v>
      </c>
      <c r="D29" s="34" t="s">
        <v>217</v>
      </c>
      <c r="E29" s="36">
        <v>657.85475031999999</v>
      </c>
      <c r="F29" s="34" t="s">
        <v>217</v>
      </c>
      <c r="G29" s="36">
        <v>254.68187742000001</v>
      </c>
      <c r="H29" s="34" t="s">
        <v>217</v>
      </c>
      <c r="I29" s="10">
        <v>-5.14</v>
      </c>
      <c r="J29" s="10">
        <v>-61.3</v>
      </c>
      <c r="K29" s="9" t="str">
        <f t="shared" si="0"/>
        <v>No</v>
      </c>
    </row>
    <row r="30" spans="1:11" x14ac:dyDescent="0.2">
      <c r="A30" s="81" t="s">
        <v>27</v>
      </c>
      <c r="B30" s="34" t="s">
        <v>221</v>
      </c>
      <c r="C30" s="35">
        <v>69</v>
      </c>
      <c r="D30" s="9" t="str">
        <f>IF($B30="N/A","N/A",IF(C30="N/A","N/A",IF(C30=0,"Yes","No")))</f>
        <v>No</v>
      </c>
      <c r="E30" s="35">
        <v>71</v>
      </c>
      <c r="F30" s="9" t="str">
        <f>IF($B30="N/A","N/A",IF(E30="N/A","N/A",IF(E30=0,"Yes","No")))</f>
        <v>No</v>
      </c>
      <c r="G30" s="35">
        <v>75</v>
      </c>
      <c r="H30" s="9" t="str">
        <f>IF($B30="N/A","N/A",IF(G30=0,"Yes","No"))</f>
        <v>No</v>
      </c>
      <c r="I30" s="10">
        <v>2.899</v>
      </c>
      <c r="J30" s="10">
        <v>5.6340000000000003</v>
      </c>
      <c r="K30" s="9" t="str">
        <f t="shared" si="0"/>
        <v>Yes</v>
      </c>
    </row>
    <row r="31" spans="1:11" x14ac:dyDescent="0.2">
      <c r="A31" s="81" t="s">
        <v>210</v>
      </c>
      <c r="B31" s="96" t="s">
        <v>217</v>
      </c>
      <c r="C31" s="79" t="s">
        <v>217</v>
      </c>
      <c r="D31" s="9" t="str">
        <f t="shared" ref="D31:F50" si="4">IF($B31="N/A","N/A",IF(C31&lt;0,"No","Yes"))</f>
        <v>N/A</v>
      </c>
      <c r="E31" s="79">
        <v>14633311</v>
      </c>
      <c r="F31" s="9" t="str">
        <f t="shared" si="4"/>
        <v>N/A</v>
      </c>
      <c r="G31" s="79">
        <v>16201159</v>
      </c>
      <c r="H31" s="9" t="str">
        <f t="shared" ref="H31:H50" si="5">IF($B31="N/A","N/A",IF(G31&lt;0,"No","Yes"))</f>
        <v>N/A</v>
      </c>
      <c r="I31" s="10" t="s">
        <v>217</v>
      </c>
      <c r="J31" s="10">
        <v>10.71</v>
      </c>
      <c r="K31" s="9" t="str">
        <f t="shared" si="0"/>
        <v>Yes</v>
      </c>
    </row>
    <row r="32" spans="1:11" ht="25.5" x14ac:dyDescent="0.2">
      <c r="A32" s="2" t="s">
        <v>659</v>
      </c>
      <c r="B32" s="96" t="s">
        <v>217</v>
      </c>
      <c r="C32" s="80" t="s">
        <v>217</v>
      </c>
      <c r="D32" s="9" t="str">
        <f t="shared" si="4"/>
        <v>N/A</v>
      </c>
      <c r="E32" s="80">
        <v>90.621712337999995</v>
      </c>
      <c r="F32" s="9" t="str">
        <f t="shared" si="4"/>
        <v>N/A</v>
      </c>
      <c r="G32" s="80">
        <v>73.067099705999993</v>
      </c>
      <c r="H32" s="9" t="str">
        <f t="shared" si="5"/>
        <v>N/A</v>
      </c>
      <c r="I32" s="10" t="s">
        <v>217</v>
      </c>
      <c r="J32" s="10">
        <v>-19.399999999999999</v>
      </c>
      <c r="K32" s="9" t="str">
        <f t="shared" si="0"/>
        <v>Yes</v>
      </c>
    </row>
    <row r="33" spans="1:11" x14ac:dyDescent="0.2">
      <c r="A33" s="2" t="s">
        <v>660</v>
      </c>
      <c r="B33" s="96" t="s">
        <v>217</v>
      </c>
      <c r="C33" s="80" t="s">
        <v>217</v>
      </c>
      <c r="D33" s="9" t="str">
        <f t="shared" si="4"/>
        <v>N/A</v>
      </c>
      <c r="E33" s="80">
        <v>4.0884595427999999</v>
      </c>
      <c r="F33" s="9" t="str">
        <f t="shared" si="4"/>
        <v>N/A</v>
      </c>
      <c r="G33" s="80">
        <v>3.4911391215999998</v>
      </c>
      <c r="H33" s="9" t="str">
        <f t="shared" si="5"/>
        <v>N/A</v>
      </c>
      <c r="I33" s="10" t="s">
        <v>217</v>
      </c>
      <c r="J33" s="10">
        <v>-14.6</v>
      </c>
      <c r="K33" s="9" t="str">
        <f t="shared" si="0"/>
        <v>Yes</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5.2898281189</v>
      </c>
      <c r="F35" s="9" t="str">
        <f t="shared" si="4"/>
        <v>N/A</v>
      </c>
      <c r="G35" s="80">
        <v>23.441761173</v>
      </c>
      <c r="H35" s="9" t="str">
        <f t="shared" si="5"/>
        <v>N/A</v>
      </c>
      <c r="I35" s="10" t="s">
        <v>217</v>
      </c>
      <c r="J35" s="10">
        <v>343.1</v>
      </c>
      <c r="K35" s="9" t="str">
        <f t="shared" si="0"/>
        <v>No</v>
      </c>
    </row>
    <row r="36" spans="1:11" x14ac:dyDescent="0.2">
      <c r="A36" s="2" t="s">
        <v>353</v>
      </c>
      <c r="B36" s="96" t="s">
        <v>217</v>
      </c>
      <c r="C36" s="79" t="s">
        <v>217</v>
      </c>
      <c r="D36" s="9" t="str">
        <f t="shared" si="4"/>
        <v>N/A</v>
      </c>
      <c r="E36" s="79">
        <v>19219553</v>
      </c>
      <c r="F36" s="9" t="str">
        <f t="shared" si="4"/>
        <v>N/A</v>
      </c>
      <c r="G36" s="79">
        <v>22152474</v>
      </c>
      <c r="H36" s="9" t="str">
        <f t="shared" si="5"/>
        <v>N/A</v>
      </c>
      <c r="I36" s="10" t="s">
        <v>217</v>
      </c>
      <c r="J36" s="10">
        <v>15.26</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87.923564091000003</v>
      </c>
      <c r="F38" s="9" t="str">
        <f t="shared" si="4"/>
        <v>N/A</v>
      </c>
      <c r="G38" s="80">
        <v>84.104885981999999</v>
      </c>
      <c r="H38" s="9" t="str">
        <f t="shared" si="5"/>
        <v>N/A</v>
      </c>
      <c r="I38" s="10" t="s">
        <v>217</v>
      </c>
      <c r="J38" s="10">
        <v>-4.34</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1.1162954726000001</v>
      </c>
      <c r="F41" s="9" t="str">
        <f t="shared" si="4"/>
        <v>N/A</v>
      </c>
      <c r="G41" s="80">
        <v>1.1110768034</v>
      </c>
      <c r="H41" s="9" t="str">
        <f t="shared" si="5"/>
        <v>N/A</v>
      </c>
      <c r="I41" s="10" t="s">
        <v>217</v>
      </c>
      <c r="J41" s="10">
        <v>-0.46700000000000003</v>
      </c>
      <c r="K41" s="9" t="str">
        <f t="shared" si="0"/>
        <v>Yes</v>
      </c>
    </row>
    <row r="42" spans="1:11" x14ac:dyDescent="0.2">
      <c r="A42" s="2" t="s">
        <v>668</v>
      </c>
      <c r="B42" s="96" t="s">
        <v>217</v>
      </c>
      <c r="C42" s="80" t="s">
        <v>217</v>
      </c>
      <c r="D42" s="9" t="str">
        <f t="shared" si="4"/>
        <v>N/A</v>
      </c>
      <c r="E42" s="80">
        <v>89.039859563999997</v>
      </c>
      <c r="F42" s="9" t="str">
        <f t="shared" si="4"/>
        <v>N/A</v>
      </c>
      <c r="G42" s="80">
        <v>85.215962786000006</v>
      </c>
      <c r="H42" s="9" t="str">
        <f t="shared" si="5"/>
        <v>N/A</v>
      </c>
      <c r="I42" s="10" t="s">
        <v>217</v>
      </c>
      <c r="J42" s="10">
        <v>-4.29</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10.960140436</v>
      </c>
      <c r="F45" s="9" t="str">
        <f t="shared" si="4"/>
        <v>N/A</v>
      </c>
      <c r="G45" s="80">
        <v>14.784037214</v>
      </c>
      <c r="H45" s="9" t="str">
        <f t="shared" si="5"/>
        <v>N/A</v>
      </c>
      <c r="I45" s="10" t="s">
        <v>217</v>
      </c>
      <c r="J45" s="10">
        <v>34.89</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37885851</v>
      </c>
      <c r="D51" s="34" t="s">
        <v>217</v>
      </c>
      <c r="E51" s="35">
        <v>44622800</v>
      </c>
      <c r="F51" s="34" t="s">
        <v>217</v>
      </c>
      <c r="G51" s="35">
        <v>52368805</v>
      </c>
      <c r="H51" s="34" t="s">
        <v>217</v>
      </c>
      <c r="I51" s="10">
        <v>17.78</v>
      </c>
      <c r="J51" s="10">
        <v>17.36</v>
      </c>
      <c r="K51" s="9" t="str">
        <f t="shared" si="0"/>
        <v>Yes</v>
      </c>
    </row>
    <row r="52" spans="1:11" x14ac:dyDescent="0.2">
      <c r="A52" s="2" t="s">
        <v>356</v>
      </c>
      <c r="B52" s="34" t="s">
        <v>217</v>
      </c>
      <c r="C52" s="80">
        <v>56.829925768000003</v>
      </c>
      <c r="D52" s="9" t="str">
        <f t="shared" ref="D52:D54" si="6">IF($B52="N/A","N/A",IF(C52&gt;15,"No",IF(C52&lt;-15,"No","Yes")))</f>
        <v>N/A</v>
      </c>
      <c r="E52" s="8">
        <v>56.151229864999998</v>
      </c>
      <c r="F52" s="9" t="str">
        <f t="shared" ref="F52:F54" si="7">IF($B52="N/A","N/A",IF(E52&gt;15,"No",IF(E52&lt;-15,"No","Yes")))</f>
        <v>N/A</v>
      </c>
      <c r="G52" s="8">
        <v>45.694376642999998</v>
      </c>
      <c r="H52" s="9" t="str">
        <f t="shared" ref="H52:H54" si="8">IF($B52="N/A","N/A",IF(G52&gt;15,"No",IF(G52&lt;-15,"No","Yes")))</f>
        <v>N/A</v>
      </c>
      <c r="I52" s="10">
        <v>-1.19</v>
      </c>
      <c r="J52" s="10">
        <v>-18.600000000000001</v>
      </c>
      <c r="K52" s="9" t="str">
        <f t="shared" si="0"/>
        <v>Yes</v>
      </c>
    </row>
    <row r="53" spans="1:11" x14ac:dyDescent="0.2">
      <c r="A53" s="2" t="s">
        <v>357</v>
      </c>
      <c r="B53" s="34" t="s">
        <v>217</v>
      </c>
      <c r="C53" s="80">
        <v>39.680887728000002</v>
      </c>
      <c r="D53" s="9" t="str">
        <f t="shared" si="6"/>
        <v>N/A</v>
      </c>
      <c r="E53" s="8">
        <v>39.564904040000002</v>
      </c>
      <c r="F53" s="9" t="str">
        <f t="shared" si="7"/>
        <v>N/A</v>
      </c>
      <c r="G53" s="8">
        <v>36.916769438999999</v>
      </c>
      <c r="H53" s="9" t="str">
        <f t="shared" si="8"/>
        <v>N/A</v>
      </c>
      <c r="I53" s="10">
        <v>-0.29199999999999998</v>
      </c>
      <c r="J53" s="10">
        <v>-6.69</v>
      </c>
      <c r="K53" s="9" t="str">
        <f t="shared" si="0"/>
        <v>Yes</v>
      </c>
    </row>
    <row r="54" spans="1:11" x14ac:dyDescent="0.2">
      <c r="A54" s="2" t="s">
        <v>358</v>
      </c>
      <c r="B54" s="34" t="s">
        <v>217</v>
      </c>
      <c r="C54" s="80" t="s">
        <v>217</v>
      </c>
      <c r="D54" s="9" t="str">
        <f t="shared" si="6"/>
        <v>N/A</v>
      </c>
      <c r="E54" s="8" t="s">
        <v>217</v>
      </c>
      <c r="F54" s="9" t="str">
        <f t="shared" si="7"/>
        <v>N/A</v>
      </c>
      <c r="G54" s="8">
        <v>17.388853917999999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2031627</v>
      </c>
      <c r="D6" s="9" t="str">
        <f>IF($B6="N/A","N/A",IF(C6&gt;15,"No",IF(C6&lt;-15,"No","Yes")))</f>
        <v>N/A</v>
      </c>
      <c r="E6" s="35">
        <v>2320729</v>
      </c>
      <c r="F6" s="9" t="str">
        <f>IF($B6="N/A","N/A",IF(E6&gt;15,"No",IF(E6&lt;-15,"No","Yes")))</f>
        <v>N/A</v>
      </c>
      <c r="G6" s="35">
        <v>2366373</v>
      </c>
      <c r="H6" s="9" t="str">
        <f>IF($B6="N/A","N/A",IF(G6&gt;15,"No",IF(G6&lt;-15,"No","Yes")))</f>
        <v>N/A</v>
      </c>
      <c r="I6" s="10">
        <v>14.23</v>
      </c>
      <c r="J6" s="10">
        <v>1.9670000000000001</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6.5279699471999999</v>
      </c>
      <c r="D9" s="9" t="str">
        <f t="shared" ref="D9:D15" si="1">IF($B9="N/A","N/A",IF(C9&gt;15,"No",IF(C9&lt;-15,"No","Yes")))</f>
        <v>N/A</v>
      </c>
      <c r="E9" s="8">
        <v>6.8922739362999996</v>
      </c>
      <c r="F9" s="9" t="str">
        <f t="shared" ref="F9:F15" si="2">IF($B9="N/A","N/A",IF(E9&gt;15,"No",IF(E9&lt;-15,"No","Yes")))</f>
        <v>N/A</v>
      </c>
      <c r="G9" s="8">
        <v>7.3684495216999997</v>
      </c>
      <c r="H9" s="9" t="str">
        <f t="shared" ref="H9:H15" si="3">IF($B9="N/A","N/A",IF(G9&gt;15,"No",IF(G9&lt;-15,"No","Yes")))</f>
        <v>N/A</v>
      </c>
      <c r="I9" s="10">
        <v>5.5810000000000004</v>
      </c>
      <c r="J9" s="10">
        <v>6.9089999999999998</v>
      </c>
      <c r="K9" s="9" t="str">
        <f t="shared" si="0"/>
        <v>Yes</v>
      </c>
    </row>
    <row r="10" spans="1:11" x14ac:dyDescent="0.2">
      <c r="A10" s="81" t="s">
        <v>36</v>
      </c>
      <c r="B10" s="34" t="s">
        <v>217</v>
      </c>
      <c r="C10" s="80">
        <v>6.1951903440000002</v>
      </c>
      <c r="D10" s="9" t="str">
        <f t="shared" si="1"/>
        <v>N/A</v>
      </c>
      <c r="E10" s="8">
        <v>6.6432255528999997</v>
      </c>
      <c r="F10" s="9" t="str">
        <f t="shared" si="2"/>
        <v>N/A</v>
      </c>
      <c r="G10" s="8">
        <v>7.3944994721999997</v>
      </c>
      <c r="H10" s="9" t="str">
        <f t="shared" si="3"/>
        <v>N/A</v>
      </c>
      <c r="I10" s="10">
        <v>7.2320000000000002</v>
      </c>
      <c r="J10" s="10">
        <v>11.31</v>
      </c>
      <c r="K10" s="9" t="str">
        <f t="shared" si="0"/>
        <v>Yes</v>
      </c>
    </row>
    <row r="11" spans="1:11" x14ac:dyDescent="0.2">
      <c r="A11" s="81" t="s">
        <v>37</v>
      </c>
      <c r="B11" s="34" t="s">
        <v>217</v>
      </c>
      <c r="C11" s="80">
        <v>27.327690446999998</v>
      </c>
      <c r="D11" s="9" t="str">
        <f t="shared" si="1"/>
        <v>N/A</v>
      </c>
      <c r="E11" s="8">
        <v>30.254777069999999</v>
      </c>
      <c r="F11" s="9" t="str">
        <f t="shared" si="2"/>
        <v>N/A</v>
      </c>
      <c r="G11" s="8">
        <v>23.069936421000001</v>
      </c>
      <c r="H11" s="9" t="str">
        <f t="shared" si="3"/>
        <v>N/A</v>
      </c>
      <c r="I11" s="10">
        <v>10.71</v>
      </c>
      <c r="J11" s="10">
        <v>-23.7</v>
      </c>
      <c r="K11" s="9" t="str">
        <f t="shared" si="0"/>
        <v>Yes</v>
      </c>
    </row>
    <row r="12" spans="1:11" x14ac:dyDescent="0.2">
      <c r="A12" s="81" t="s">
        <v>38</v>
      </c>
      <c r="B12" s="34" t="s">
        <v>217</v>
      </c>
      <c r="C12" s="80">
        <v>7.0555392992000003</v>
      </c>
      <c r="D12" s="9" t="str">
        <f t="shared" si="1"/>
        <v>N/A</v>
      </c>
      <c r="E12" s="8">
        <v>7.2732054475999997</v>
      </c>
      <c r="F12" s="9" t="str">
        <f t="shared" si="2"/>
        <v>N/A</v>
      </c>
      <c r="G12" s="8">
        <v>7.3032421329000003</v>
      </c>
      <c r="H12" s="9" t="str">
        <f t="shared" si="3"/>
        <v>N/A</v>
      </c>
      <c r="I12" s="10">
        <v>3.085</v>
      </c>
      <c r="J12" s="10">
        <v>0.41299999999999998</v>
      </c>
      <c r="K12" s="9" t="str">
        <f t="shared" si="0"/>
        <v>Yes</v>
      </c>
    </row>
    <row r="13" spans="1:11" x14ac:dyDescent="0.2">
      <c r="A13" s="81" t="s">
        <v>860</v>
      </c>
      <c r="B13" s="34" t="s">
        <v>217</v>
      </c>
      <c r="C13" s="80" t="s">
        <v>1743</v>
      </c>
      <c r="D13" s="9" t="str">
        <f t="shared" si="1"/>
        <v>N/A</v>
      </c>
      <c r="E13" s="8" t="s">
        <v>1743</v>
      </c>
      <c r="F13" s="9" t="str">
        <f t="shared" si="2"/>
        <v>N/A</v>
      </c>
      <c r="G13" s="8" t="s">
        <v>1743</v>
      </c>
      <c r="H13" s="9" t="str">
        <f t="shared" si="3"/>
        <v>N/A</v>
      </c>
      <c r="I13" s="10" t="s">
        <v>1743</v>
      </c>
      <c r="J13" s="10" t="s">
        <v>1743</v>
      </c>
      <c r="K13" s="9" t="str">
        <f t="shared" si="0"/>
        <v>N/A</v>
      </c>
    </row>
    <row r="14" spans="1:11" x14ac:dyDescent="0.2">
      <c r="A14" s="81" t="s">
        <v>861</v>
      </c>
      <c r="B14" s="34" t="s">
        <v>217</v>
      </c>
      <c r="C14" s="80">
        <v>27.327690446999998</v>
      </c>
      <c r="D14" s="9" t="str">
        <f t="shared" si="1"/>
        <v>N/A</v>
      </c>
      <c r="E14" s="8">
        <v>30.190677965999999</v>
      </c>
      <c r="F14" s="9" t="str">
        <f t="shared" si="2"/>
        <v>N/A</v>
      </c>
      <c r="G14" s="8">
        <v>23.305478180000001</v>
      </c>
      <c r="H14" s="9" t="str">
        <f t="shared" si="3"/>
        <v>N/A</v>
      </c>
      <c r="I14" s="10">
        <v>10.48</v>
      </c>
      <c r="J14" s="10">
        <v>-22.8</v>
      </c>
      <c r="K14" s="9" t="str">
        <f t="shared" si="0"/>
        <v>Yes</v>
      </c>
    </row>
    <row r="15" spans="1:11" x14ac:dyDescent="0.2">
      <c r="A15" s="81" t="s">
        <v>165</v>
      </c>
      <c r="B15" s="34" t="s">
        <v>217</v>
      </c>
      <c r="C15" s="80">
        <v>17.669335956000001</v>
      </c>
      <c r="D15" s="9" t="str">
        <f t="shared" si="1"/>
        <v>N/A</v>
      </c>
      <c r="E15" s="8">
        <v>17.315895135000002</v>
      </c>
      <c r="F15" s="9" t="str">
        <f t="shared" si="2"/>
        <v>N/A</v>
      </c>
      <c r="G15" s="8">
        <v>26.168697834</v>
      </c>
      <c r="H15" s="9" t="str">
        <f t="shared" si="3"/>
        <v>N/A</v>
      </c>
      <c r="I15" s="10">
        <v>-2</v>
      </c>
      <c r="J15" s="10">
        <v>51.13</v>
      </c>
      <c r="K15" s="9" t="str">
        <f t="shared" si="0"/>
        <v>No</v>
      </c>
    </row>
    <row r="16" spans="1:11" x14ac:dyDescent="0.2">
      <c r="A16" s="81" t="s">
        <v>166</v>
      </c>
      <c r="B16" s="34" t="s">
        <v>250</v>
      </c>
      <c r="C16" s="80">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81" t="s">
        <v>862</v>
      </c>
      <c r="B17" s="59" t="s">
        <v>251</v>
      </c>
      <c r="C17" s="80">
        <v>9.2892543759000006</v>
      </c>
      <c r="D17" s="9" t="str">
        <f>IF($B17="N/A","N/A",IF(C17&gt;90,"No",IF(C17&lt;50,"No","Yes")))</f>
        <v>No</v>
      </c>
      <c r="E17" s="8">
        <v>10.042835677999999</v>
      </c>
      <c r="F17" s="9" t="str">
        <f>IF($B17="N/A","N/A",IF(E17&gt;90,"No",IF(E17&lt;50,"No","Yes")))</f>
        <v>No</v>
      </c>
      <c r="G17" s="8">
        <v>10.504895044</v>
      </c>
      <c r="H17" s="9" t="str">
        <f>IF($B17="N/A","N/A",IF(G17&gt;90,"No",IF(G17&lt;50,"No","Yes")))</f>
        <v>No</v>
      </c>
      <c r="I17" s="10">
        <v>8.1120000000000001</v>
      </c>
      <c r="J17" s="10">
        <v>4.601</v>
      </c>
      <c r="K17" s="9" t="str">
        <f t="shared" si="4"/>
        <v>Yes</v>
      </c>
    </row>
    <row r="18" spans="1:11" x14ac:dyDescent="0.2">
      <c r="A18" s="81" t="s">
        <v>863</v>
      </c>
      <c r="B18" s="59" t="s">
        <v>228</v>
      </c>
      <c r="C18" s="80">
        <v>1.5634759727</v>
      </c>
      <c r="D18" s="9" t="str">
        <f t="shared" ref="D18:D23" si="5">IF($B18="N/A","N/A",IF(C18&gt;5,"No",IF(C18&lt;=0,"No","Yes")))</f>
        <v>Yes</v>
      </c>
      <c r="E18" s="8">
        <v>1.9459402627</v>
      </c>
      <c r="F18" s="9" t="str">
        <f t="shared" ref="F18:F23" si="6">IF($B18="N/A","N/A",IF(E18&gt;5,"No",IF(E18&lt;=0,"No","Yes")))</f>
        <v>Yes</v>
      </c>
      <c r="G18" s="8">
        <v>2.1375328403</v>
      </c>
      <c r="H18" s="9" t="str">
        <f t="shared" ref="H18:H23" si="7">IF($B18="N/A","N/A",IF(G18&gt;5,"No",IF(G18&lt;=0,"No","Yes")))</f>
        <v>Yes</v>
      </c>
      <c r="I18" s="10">
        <v>24.46</v>
      </c>
      <c r="J18" s="10">
        <v>9.8460000000000001</v>
      </c>
      <c r="K18" s="9" t="str">
        <f t="shared" si="4"/>
        <v>Yes</v>
      </c>
    </row>
    <row r="19" spans="1:11" x14ac:dyDescent="0.2">
      <c r="A19" s="81" t="s">
        <v>864</v>
      </c>
      <c r="B19" s="59" t="s">
        <v>228</v>
      </c>
      <c r="C19" s="80">
        <v>9.5023840497999998</v>
      </c>
      <c r="D19" s="9" t="str">
        <f t="shared" si="5"/>
        <v>No</v>
      </c>
      <c r="E19" s="8">
        <v>8.9231874984000008</v>
      </c>
      <c r="F19" s="9" t="str">
        <f t="shared" si="6"/>
        <v>No</v>
      </c>
      <c r="G19" s="8">
        <v>8.1332909054999991</v>
      </c>
      <c r="H19" s="9" t="str">
        <f t="shared" si="7"/>
        <v>No</v>
      </c>
      <c r="I19" s="10">
        <v>-6.1</v>
      </c>
      <c r="J19" s="10">
        <v>-8.85</v>
      </c>
      <c r="K19" s="9" t="str">
        <f t="shared" si="4"/>
        <v>Yes</v>
      </c>
    </row>
    <row r="20" spans="1:11" x14ac:dyDescent="0.2">
      <c r="A20" s="81" t="s">
        <v>865</v>
      </c>
      <c r="B20" s="59" t="s">
        <v>228</v>
      </c>
      <c r="C20" s="80">
        <v>0.30861964330000002</v>
      </c>
      <c r="D20" s="9" t="str">
        <f t="shared" si="5"/>
        <v>Yes</v>
      </c>
      <c r="E20" s="8">
        <v>1.7192873399999999E-2</v>
      </c>
      <c r="F20" s="9" t="str">
        <f t="shared" si="6"/>
        <v>Yes</v>
      </c>
      <c r="G20" s="8">
        <v>2.1678746299999999E-2</v>
      </c>
      <c r="H20" s="9" t="str">
        <f t="shared" si="7"/>
        <v>Yes</v>
      </c>
      <c r="I20" s="10">
        <v>-94.4</v>
      </c>
      <c r="J20" s="10">
        <v>26.09</v>
      </c>
      <c r="K20" s="9" t="str">
        <f t="shared" si="4"/>
        <v>Yes</v>
      </c>
    </row>
    <row r="21" spans="1:11" x14ac:dyDescent="0.2">
      <c r="A21" s="81" t="s">
        <v>866</v>
      </c>
      <c r="B21" s="34" t="s">
        <v>217</v>
      </c>
      <c r="C21" s="80">
        <v>1.2797625E-3</v>
      </c>
      <c r="D21" s="9" t="str">
        <f t="shared" si="5"/>
        <v>N/A</v>
      </c>
      <c r="E21" s="8">
        <v>2.4561247999999999E-3</v>
      </c>
      <c r="F21" s="9" t="str">
        <f t="shared" si="6"/>
        <v>N/A</v>
      </c>
      <c r="G21" s="8">
        <v>3.5074774999999999E-3</v>
      </c>
      <c r="H21" s="9" t="str">
        <f t="shared" si="7"/>
        <v>N/A</v>
      </c>
      <c r="I21" s="10">
        <v>91.92</v>
      </c>
      <c r="J21" s="10">
        <v>42.81</v>
      </c>
      <c r="K21" s="9" t="str">
        <f t="shared" si="4"/>
        <v>No</v>
      </c>
    </row>
    <row r="22" spans="1:11" x14ac:dyDescent="0.2">
      <c r="A22" s="78" t="s">
        <v>1729</v>
      </c>
      <c r="B22" s="34" t="s">
        <v>217</v>
      </c>
      <c r="C22" s="80">
        <v>0</v>
      </c>
      <c r="D22" s="9" t="str">
        <f t="shared" si="5"/>
        <v>N/A</v>
      </c>
      <c r="E22" s="8">
        <v>0</v>
      </c>
      <c r="F22" s="9" t="str">
        <f t="shared" si="6"/>
        <v>N/A</v>
      </c>
      <c r="G22" s="8">
        <v>1.2677629999999999E-4</v>
      </c>
      <c r="H22" s="9" t="str">
        <f t="shared" si="7"/>
        <v>N/A</v>
      </c>
      <c r="I22" s="10" t="s">
        <v>1743</v>
      </c>
      <c r="J22" s="10" t="s">
        <v>1743</v>
      </c>
      <c r="K22" s="9" t="str">
        <f t="shared" si="4"/>
        <v>N/A</v>
      </c>
    </row>
    <row r="23" spans="1:11" x14ac:dyDescent="0.2">
      <c r="A23" s="81" t="s">
        <v>867</v>
      </c>
      <c r="B23" s="34" t="s">
        <v>217</v>
      </c>
      <c r="C23" s="80">
        <v>2.018087E-3</v>
      </c>
      <c r="D23" s="9" t="str">
        <f t="shared" si="5"/>
        <v>N/A</v>
      </c>
      <c r="E23" s="8">
        <v>7.7992733999999999E-3</v>
      </c>
      <c r="F23" s="9" t="str">
        <f t="shared" si="6"/>
        <v>N/A</v>
      </c>
      <c r="G23" s="8">
        <v>1.0691467499999999E-2</v>
      </c>
      <c r="H23" s="9" t="str">
        <f t="shared" si="7"/>
        <v>N/A</v>
      </c>
      <c r="I23" s="10">
        <v>286.5</v>
      </c>
      <c r="J23" s="10">
        <v>37.08</v>
      </c>
      <c r="K23" s="9" t="str">
        <f t="shared" si="4"/>
        <v>No</v>
      </c>
    </row>
    <row r="24" spans="1:11" x14ac:dyDescent="0.2">
      <c r="A24" s="81" t="s">
        <v>868</v>
      </c>
      <c r="B24" s="34" t="s">
        <v>236</v>
      </c>
      <c r="C24" s="80">
        <v>2.3905963052999999</v>
      </c>
      <c r="D24" s="9" t="str">
        <f>IF($B24="N/A","N/A",IF(C24&gt;10,"No",IF(C24&lt;1,"No","Yes")))</f>
        <v>Yes</v>
      </c>
      <c r="E24" s="8">
        <v>2.5135205360000001</v>
      </c>
      <c r="F24" s="9" t="str">
        <f>IF($B24="N/A","N/A",IF(E24&gt;10,"No",IF(E24&lt;1,"No","Yes")))</f>
        <v>Yes</v>
      </c>
      <c r="G24" s="8">
        <v>2.3623072102</v>
      </c>
      <c r="H24" s="9" t="str">
        <f>IF($B24="N/A","N/A",IF(G24&gt;10,"No",IF(G24&lt;1,"No","Yes")))</f>
        <v>Yes</v>
      </c>
      <c r="I24" s="10">
        <v>5.1420000000000003</v>
      </c>
      <c r="J24" s="10">
        <v>-6.02</v>
      </c>
      <c r="K24" s="9" t="str">
        <f t="shared" si="4"/>
        <v>Yes</v>
      </c>
    </row>
    <row r="25" spans="1:11" x14ac:dyDescent="0.2">
      <c r="A25" s="81" t="s">
        <v>869</v>
      </c>
      <c r="B25" s="84" t="s">
        <v>243</v>
      </c>
      <c r="C25" s="80">
        <v>71.724041864</v>
      </c>
      <c r="D25" s="9" t="str">
        <f>IF($B25="N/A","N/A",IF(C25&gt;10,"No",IF(C25&lt;=0,"No","Yes")))</f>
        <v>No</v>
      </c>
      <c r="E25" s="8">
        <v>70.918534649999998</v>
      </c>
      <c r="F25" s="9" t="str">
        <f>IF($B25="N/A","N/A",IF(E25&gt;10,"No",IF(E25&lt;=0,"No","Yes")))</f>
        <v>No</v>
      </c>
      <c r="G25" s="8">
        <v>71.64263622</v>
      </c>
      <c r="H25" s="9" t="str">
        <f>IF($B25="N/A","N/A",IF(G25&gt;10,"No",IF(G25&lt;=0,"No","Yes")))</f>
        <v>No</v>
      </c>
      <c r="I25" s="10">
        <v>-1.1200000000000001</v>
      </c>
      <c r="J25" s="10">
        <v>1.0209999999999999</v>
      </c>
      <c r="K25" s="9" t="str">
        <f t="shared" si="4"/>
        <v>Yes</v>
      </c>
    </row>
    <row r="26" spans="1:11" x14ac:dyDescent="0.2">
      <c r="A26" s="81" t="s">
        <v>870</v>
      </c>
      <c r="B26" s="59" t="s">
        <v>252</v>
      </c>
      <c r="C26" s="80">
        <v>0</v>
      </c>
      <c r="D26" s="9" t="str">
        <f>IF($B26="N/A","N/A",IF(C26&gt;=5,"No",IF(C26&lt;0,"No","Yes")))</f>
        <v>Yes</v>
      </c>
      <c r="E26" s="8">
        <v>0</v>
      </c>
      <c r="F26" s="9" t="str">
        <f>IF($B26="N/A","N/A",IF(E26&gt;=5,"No",IF(E26&lt;0,"No","Yes")))</f>
        <v>Yes</v>
      </c>
      <c r="G26" s="8">
        <v>0</v>
      </c>
      <c r="H26" s="9" t="str">
        <f>IF($B26="N/A","N/A",IF(G26&gt;=5,"No",IF(G26&lt;0,"No","Yes")))</f>
        <v>Yes</v>
      </c>
      <c r="I26" s="10" t="s">
        <v>1743</v>
      </c>
      <c r="J26" s="10" t="s">
        <v>1743</v>
      </c>
      <c r="K26" s="9" t="str">
        <f t="shared" si="4"/>
        <v>N/A</v>
      </c>
    </row>
    <row r="27" spans="1:11" x14ac:dyDescent="0.2">
      <c r="A27" s="81" t="s">
        <v>14</v>
      </c>
      <c r="B27" s="59" t="s">
        <v>253</v>
      </c>
      <c r="C27" s="80">
        <v>0</v>
      </c>
      <c r="D27" s="9" t="str">
        <f>IF($B27="N/A","N/A",IF(C27&gt;15,"No",IF(C27&lt;=0,"No","Yes")))</f>
        <v>No</v>
      </c>
      <c r="E27" s="8">
        <v>0</v>
      </c>
      <c r="F27" s="9" t="str">
        <f>IF($B27="N/A","N/A",IF(E27&gt;15,"No",IF(E27&lt;=0,"No","Yes")))</f>
        <v>No</v>
      </c>
      <c r="G27" s="8">
        <v>0</v>
      </c>
      <c r="H27" s="9" t="str">
        <f>IF($B27="N/A","N/A",IF(G27&gt;15,"No",IF(G27&lt;=0,"No","Yes")))</f>
        <v>No</v>
      </c>
      <c r="I27" s="10" t="s">
        <v>1743</v>
      </c>
      <c r="J27" s="10" t="s">
        <v>1743</v>
      </c>
      <c r="K27" s="9" t="str">
        <f>IF(J27="Div by 0", "N/A", IF(J27="N/A","N/A", IF(J27&gt;30, "No", IF(J27&lt;-30, "No", "Yes"))))</f>
        <v>N/A</v>
      </c>
    </row>
    <row r="28" spans="1:11" x14ac:dyDescent="0.2">
      <c r="A28" s="81" t="s">
        <v>871</v>
      </c>
      <c r="B28" s="34" t="s">
        <v>217</v>
      </c>
      <c r="C28" s="83" t="s">
        <v>1743</v>
      </c>
      <c r="D28" s="9" t="str">
        <f>IF($B28="N/A","N/A",IF(C28&gt;15,"No",IF(C28&lt;-15,"No","Yes")))</f>
        <v>N/A</v>
      </c>
      <c r="E28" s="36" t="s">
        <v>1743</v>
      </c>
      <c r="F28" s="9" t="str">
        <f>IF($B28="N/A","N/A",IF(E28&gt;15,"No",IF(E28&lt;-15,"No","Yes")))</f>
        <v>N/A</v>
      </c>
      <c r="G28" s="36" t="s">
        <v>1743</v>
      </c>
      <c r="H28" s="9" t="str">
        <f>IF($B28="N/A","N/A",IF(G28&gt;15,"No",IF(G28&lt;-15,"No","Yes")))</f>
        <v>N/A</v>
      </c>
      <c r="I28" s="10" t="s">
        <v>1743</v>
      </c>
      <c r="J28" s="10" t="s">
        <v>1743</v>
      </c>
      <c r="K28" s="9" t="str">
        <f>IF(J28="Div by 0", "N/A", IF(J28="N/A","N/A", IF(J28&gt;30, "No", IF(J28&lt;-30, "No", "Yes"))))</f>
        <v>N/A</v>
      </c>
    </row>
    <row r="29" spans="1:11" x14ac:dyDescent="0.2">
      <c r="A29" s="81" t="s">
        <v>377</v>
      </c>
      <c r="B29" s="34" t="s">
        <v>254</v>
      </c>
      <c r="C29" s="80">
        <v>7.7665339159000002</v>
      </c>
      <c r="D29" s="9" t="str">
        <f>IF($B29="N/A","N/A",IF(C29&gt;35,"No",IF(C29&lt;10,"No","Yes")))</f>
        <v>No</v>
      </c>
      <c r="E29" s="8">
        <v>8.6371135966000008</v>
      </c>
      <c r="F29" s="9" t="str">
        <f>IF($B29="N/A","N/A",IF(E29&gt;35,"No",IF(E29&lt;10,"No","Yes")))</f>
        <v>No</v>
      </c>
      <c r="G29" s="8">
        <v>8.8731996180999992</v>
      </c>
      <c r="H29" s="9" t="str">
        <f>IF($B29="N/A","N/A",IF(G29&gt;35,"No",IF(G29&lt;10,"No","Yes")))</f>
        <v>No</v>
      </c>
      <c r="I29" s="10">
        <v>11.21</v>
      </c>
      <c r="J29" s="10">
        <v>2.7330000000000001</v>
      </c>
      <c r="K29" s="9" t="str">
        <f t="shared" ref="K29:K54" si="8">IF(J29="Div by 0", "N/A", IF(J29="N/A","N/A", IF(J29&gt;30, "No", IF(J29&lt;-30, "No", "Yes"))))</f>
        <v>Yes</v>
      </c>
    </row>
    <row r="30" spans="1:11" x14ac:dyDescent="0.2">
      <c r="A30" s="81" t="s">
        <v>378</v>
      </c>
      <c r="B30" s="34" t="s">
        <v>255</v>
      </c>
      <c r="C30" s="80">
        <v>3.49965816E-2</v>
      </c>
      <c r="D30" s="9" t="str">
        <f>IF($B30="N/A","N/A",IF(C30&gt;20,"No",IF(C30&lt;2,"No","Yes")))</f>
        <v>No</v>
      </c>
      <c r="E30" s="8">
        <v>5.61461506E-2</v>
      </c>
      <c r="F30" s="9" t="str">
        <f>IF($B30="N/A","N/A",IF(E30&gt;20,"No",IF(E30&lt;2,"No","Yes")))</f>
        <v>No</v>
      </c>
      <c r="G30" s="8">
        <v>3.3426682899999997E-2</v>
      </c>
      <c r="H30" s="9" t="str">
        <f>IF($B30="N/A","N/A",IF(G30&gt;20,"No",IF(G30&lt;2,"No","Yes")))</f>
        <v>No</v>
      </c>
      <c r="I30" s="10">
        <v>60.43</v>
      </c>
      <c r="J30" s="10">
        <v>-40.5</v>
      </c>
      <c r="K30" s="9" t="str">
        <f t="shared" si="8"/>
        <v>No</v>
      </c>
    </row>
    <row r="31" spans="1:11" x14ac:dyDescent="0.2">
      <c r="A31" s="81" t="s">
        <v>379</v>
      </c>
      <c r="B31" s="34" t="s">
        <v>256</v>
      </c>
      <c r="C31" s="80">
        <v>0.94761489190000003</v>
      </c>
      <c r="D31" s="9" t="str">
        <f>IF($B31="N/A","N/A",IF(C31&gt;8,"No",IF(C31&lt;0.5,"No","Yes")))</f>
        <v>Yes</v>
      </c>
      <c r="E31" s="8">
        <v>1.1353759961000001</v>
      </c>
      <c r="F31" s="9" t="str">
        <f>IF($B31="N/A","N/A",IF(E31&gt;8,"No",IF(E31&lt;0.5,"No","Yes")))</f>
        <v>Yes</v>
      </c>
      <c r="G31" s="8">
        <v>1.0351284434000001</v>
      </c>
      <c r="H31" s="9" t="str">
        <f>IF($B31="N/A","N/A",IF(G31&gt;8,"No",IF(G31&lt;0.5,"No","Yes")))</f>
        <v>Yes</v>
      </c>
      <c r="I31" s="10">
        <v>19.809999999999999</v>
      </c>
      <c r="J31" s="10">
        <v>-8.83</v>
      </c>
      <c r="K31" s="9" t="str">
        <f t="shared" si="8"/>
        <v>Yes</v>
      </c>
    </row>
    <row r="32" spans="1:11" x14ac:dyDescent="0.2">
      <c r="A32" s="81" t="s">
        <v>380</v>
      </c>
      <c r="B32" s="34" t="s">
        <v>257</v>
      </c>
      <c r="C32" s="80">
        <v>62.279542454999998</v>
      </c>
      <c r="D32" s="9" t="str">
        <f>IF($B32="N/A","N/A",IF(C32&gt;25,"No",IF(C32&lt;3,"No","Yes")))</f>
        <v>No</v>
      </c>
      <c r="E32" s="8">
        <v>61.947991342000002</v>
      </c>
      <c r="F32" s="9" t="str">
        <f>IF($B32="N/A","N/A",IF(E32&gt;25,"No",IF(E32&lt;3,"No","Yes")))</f>
        <v>No</v>
      </c>
      <c r="G32" s="8">
        <v>63.415868926999998</v>
      </c>
      <c r="H32" s="9" t="str">
        <f>IF($B32="N/A","N/A",IF(G32&gt;25,"No",IF(G32&lt;3,"No","Yes")))</f>
        <v>No</v>
      </c>
      <c r="I32" s="10">
        <v>-0.53200000000000003</v>
      </c>
      <c r="J32" s="10">
        <v>2.37</v>
      </c>
      <c r="K32" s="9" t="str">
        <f t="shared" si="8"/>
        <v>Yes</v>
      </c>
    </row>
    <row r="33" spans="1:11" x14ac:dyDescent="0.2">
      <c r="A33" s="81" t="s">
        <v>381</v>
      </c>
      <c r="B33" s="34" t="s">
        <v>258</v>
      </c>
      <c r="C33" s="80">
        <v>0.41326483650000001</v>
      </c>
      <c r="D33" s="9" t="str">
        <f>IF($B33="N/A","N/A",IF(C33&gt;25,"No",IF(C33&lt;2,"No","Yes")))</f>
        <v>No</v>
      </c>
      <c r="E33" s="8">
        <v>0.66604071389999997</v>
      </c>
      <c r="F33" s="9" t="str">
        <f>IF($B33="N/A","N/A",IF(E33&gt;25,"No",IF(E33&lt;2,"No","Yes")))</f>
        <v>No</v>
      </c>
      <c r="G33" s="8">
        <v>1.0344523031999999</v>
      </c>
      <c r="H33" s="9" t="str">
        <f>IF($B33="N/A","N/A",IF(G33&gt;25,"No",IF(G33&lt;2,"No","Yes")))</f>
        <v>No</v>
      </c>
      <c r="I33" s="10">
        <v>61.17</v>
      </c>
      <c r="J33" s="10">
        <v>55.31</v>
      </c>
      <c r="K33" s="9" t="str">
        <f t="shared" si="8"/>
        <v>No</v>
      </c>
    </row>
    <row r="34" spans="1:11" x14ac:dyDescent="0.2">
      <c r="A34" s="81" t="s">
        <v>382</v>
      </c>
      <c r="B34" s="34" t="s">
        <v>259</v>
      </c>
      <c r="C34" s="80">
        <v>4.07062911E-2</v>
      </c>
      <c r="D34" s="9" t="str">
        <f>IF($B34="N/A","N/A",IF(C34&gt;25,"No",IF(C34&lt;=0,"No","Yes")))</f>
        <v>Yes</v>
      </c>
      <c r="E34" s="8">
        <v>4.05906937E-2</v>
      </c>
      <c r="F34" s="9" t="str">
        <f>IF($B34="N/A","N/A",IF(E34&gt;25,"No",IF(E34&lt;=0,"No","Yes")))</f>
        <v>Yes</v>
      </c>
      <c r="G34" s="8">
        <v>4.6526900000000003E-2</v>
      </c>
      <c r="H34" s="9" t="str">
        <f>IF($B34="N/A","N/A",IF(G34&gt;25,"No",IF(G34&lt;=0,"No","Yes")))</f>
        <v>Yes</v>
      </c>
      <c r="I34" s="10">
        <v>-0.28399999999999997</v>
      </c>
      <c r="J34" s="10">
        <v>14.62</v>
      </c>
      <c r="K34" s="9" t="str">
        <f t="shared" si="8"/>
        <v>Yes</v>
      </c>
    </row>
    <row r="35" spans="1:11" x14ac:dyDescent="0.2">
      <c r="A35" s="81" t="s">
        <v>383</v>
      </c>
      <c r="B35" s="34" t="s">
        <v>260</v>
      </c>
      <c r="C35" s="80">
        <v>13.172004507</v>
      </c>
      <c r="D35" s="9" t="str">
        <f>IF($B35="N/A","N/A",IF(C35&gt;20,"No",IF(C35&lt;4,"No","Yes")))</f>
        <v>Yes</v>
      </c>
      <c r="E35" s="8">
        <v>13.132942278</v>
      </c>
      <c r="F35" s="9" t="str">
        <f>IF($B35="N/A","N/A",IF(E35&gt;20,"No",IF(E35&lt;4,"No","Yes")))</f>
        <v>Yes</v>
      </c>
      <c r="G35" s="8">
        <v>12.489113086</v>
      </c>
      <c r="H35" s="9" t="str">
        <f>IF($B35="N/A","N/A",IF(G35&gt;20,"No",IF(G35&lt;4,"No","Yes")))</f>
        <v>Yes</v>
      </c>
      <c r="I35" s="10">
        <v>-0.29699999999999999</v>
      </c>
      <c r="J35" s="10">
        <v>-4.9000000000000004</v>
      </c>
      <c r="K35" s="9" t="str">
        <f t="shared" si="8"/>
        <v>Yes</v>
      </c>
    </row>
    <row r="36" spans="1:11" x14ac:dyDescent="0.2">
      <c r="A36" s="81" t="s">
        <v>384</v>
      </c>
      <c r="B36" s="34" t="s">
        <v>261</v>
      </c>
      <c r="C36" s="80">
        <v>0.58475300829999999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2.6345879436000001</v>
      </c>
      <c r="D37" s="9" t="str">
        <f>IF($B37="N/A","N/A",IF(C37&gt;=25,"No",IF(C37&lt;0,"No","Yes")))</f>
        <v>Yes</v>
      </c>
      <c r="E37" s="8">
        <v>1.8490310588000001</v>
      </c>
      <c r="F37" s="9" t="str">
        <f>IF($B37="N/A","N/A",IF(E37&gt;=25,"No",IF(E37&lt;0,"No","Yes")))</f>
        <v>Yes</v>
      </c>
      <c r="G37" s="8">
        <v>0.2204639759</v>
      </c>
      <c r="H37" s="9" t="str">
        <f>IF($B37="N/A","N/A",IF(G37&gt;=25,"No",IF(G37&lt;0,"No","Yes")))</f>
        <v>Yes</v>
      </c>
      <c r="I37" s="10">
        <v>-29.8</v>
      </c>
      <c r="J37" s="10">
        <v>-88.1</v>
      </c>
      <c r="K37" s="9" t="str">
        <f t="shared" si="8"/>
        <v>No</v>
      </c>
    </row>
    <row r="38" spans="1:11" x14ac:dyDescent="0.2">
      <c r="A38" s="81" t="s">
        <v>386</v>
      </c>
      <c r="B38" s="34" t="s">
        <v>225</v>
      </c>
      <c r="C38" s="80">
        <v>2.0725753299999998</v>
      </c>
      <c r="D38" s="9" t="str">
        <f>IF($B38="N/A","N/A",IF(C38&gt;3,"Yes","No"))</f>
        <v>No</v>
      </c>
      <c r="E38" s="8">
        <v>2.1753940249000001</v>
      </c>
      <c r="F38" s="9" t="str">
        <f>IF($B38="N/A","N/A",IF(E38&gt;3,"Yes","No"))</f>
        <v>No</v>
      </c>
      <c r="G38" s="8">
        <v>2.1550702277</v>
      </c>
      <c r="H38" s="9" t="str">
        <f>IF($B38="N/A","N/A",IF(G38&gt;3,"Yes","No"))</f>
        <v>No</v>
      </c>
      <c r="I38" s="10">
        <v>4.9610000000000003</v>
      </c>
      <c r="J38" s="10">
        <v>-0.93400000000000005</v>
      </c>
      <c r="K38" s="9" t="str">
        <f t="shared" si="8"/>
        <v>Yes</v>
      </c>
    </row>
    <row r="39" spans="1:11" x14ac:dyDescent="0.2">
      <c r="A39" s="81" t="s">
        <v>387</v>
      </c>
      <c r="B39" s="34" t="s">
        <v>224</v>
      </c>
      <c r="C39" s="80">
        <v>9.0003233860999998</v>
      </c>
      <c r="D39" s="9" t="str">
        <f>IF($B39="N/A","N/A",IF(C39&gt;1,"Yes","No"))</f>
        <v>Yes</v>
      </c>
      <c r="E39" s="8">
        <v>9.7791685284999996</v>
      </c>
      <c r="F39" s="9" t="str">
        <f>IF($B39="N/A","N/A",IF(E39&gt;1,"Yes","No"))</f>
        <v>Yes</v>
      </c>
      <c r="G39" s="8">
        <v>10.347100815999999</v>
      </c>
      <c r="H39" s="9" t="str">
        <f>IF($B39="N/A","N/A",IF(G39&gt;1,"Yes","No"))</f>
        <v>Yes</v>
      </c>
      <c r="I39" s="10">
        <v>8.6539999999999999</v>
      </c>
      <c r="J39" s="10">
        <v>5.8079999999999998</v>
      </c>
      <c r="K39" s="9" t="str">
        <f t="shared" si="8"/>
        <v>Yes</v>
      </c>
    </row>
    <row r="40" spans="1:11" x14ac:dyDescent="0.2">
      <c r="A40" s="81" t="s">
        <v>388</v>
      </c>
      <c r="B40" s="34" t="s">
        <v>217</v>
      </c>
      <c r="C40" s="80">
        <v>0</v>
      </c>
      <c r="D40" s="9" t="str">
        <f>IF($B40="N/A","N/A",IF(C40&gt;15,"No",IF(C40&lt;-15,"No","Yes")))</f>
        <v>N/A</v>
      </c>
      <c r="E40" s="8">
        <v>5.0415193000000001E-3</v>
      </c>
      <c r="F40" s="9" t="str">
        <f>IF($B40="N/A","N/A",IF(E40&gt;15,"No",IF(E40&lt;-15,"No","Yes")))</f>
        <v>N/A</v>
      </c>
      <c r="G40" s="8">
        <v>9.0011168999999999E-3</v>
      </c>
      <c r="H40" s="9" t="str">
        <f>IF($B40="N/A","N/A",IF(G40&gt;15,"No",IF(G40&lt;-15,"No","Yes")))</f>
        <v>N/A</v>
      </c>
      <c r="I40" s="10" t="s">
        <v>1743</v>
      </c>
      <c r="J40" s="10">
        <v>78.540000000000006</v>
      </c>
      <c r="K40" s="9" t="str">
        <f t="shared" si="8"/>
        <v>No</v>
      </c>
    </row>
    <row r="41" spans="1:11" x14ac:dyDescent="0.2">
      <c r="A41" s="81" t="s">
        <v>389</v>
      </c>
      <c r="B41" s="34" t="s">
        <v>217</v>
      </c>
      <c r="C41" s="80">
        <v>1.0336543000000001E-3</v>
      </c>
      <c r="D41" s="9" t="str">
        <f>IF($B41="N/A","N/A",IF(C41&gt;15,"No",IF(C41&lt;-15,"No","Yes")))</f>
        <v>N/A</v>
      </c>
      <c r="E41" s="8">
        <v>1.9390459E-3</v>
      </c>
      <c r="F41" s="9" t="str">
        <f>IF($B41="N/A","N/A",IF(E41&gt;15,"No",IF(E41&lt;-15,"No","Yes")))</f>
        <v>N/A</v>
      </c>
      <c r="G41" s="8">
        <v>1.3945392E-3</v>
      </c>
      <c r="H41" s="9" t="str">
        <f>IF($B41="N/A","N/A",IF(G41&gt;15,"No",IF(G41&lt;-15,"No","Yes")))</f>
        <v>N/A</v>
      </c>
      <c r="I41" s="10">
        <v>87.59</v>
      </c>
      <c r="J41" s="10">
        <v>-28.1</v>
      </c>
      <c r="K41" s="9" t="str">
        <f t="shared" si="8"/>
        <v>Yes</v>
      </c>
    </row>
    <row r="42" spans="1:11" x14ac:dyDescent="0.2">
      <c r="A42" s="81" t="s">
        <v>390</v>
      </c>
      <c r="B42" s="34" t="s">
        <v>263</v>
      </c>
      <c r="C42" s="80">
        <v>0</v>
      </c>
      <c r="D42" s="9" t="str">
        <f>IF($B42="N/A","N/A",IF(C42&gt;0,"Yes","No"))</f>
        <v>No</v>
      </c>
      <c r="E42" s="8">
        <v>8.6179800000000005E-5</v>
      </c>
      <c r="F42" s="9" t="str">
        <f>IF($B42="N/A","N/A",IF(E42&gt;0,"Yes","No"))</f>
        <v>Yes</v>
      </c>
      <c r="G42" s="8">
        <v>0</v>
      </c>
      <c r="H42" s="9" t="str">
        <f>IF($B42="N/A","N/A",IF(G42&gt;0,"Yes","No"))</f>
        <v>No</v>
      </c>
      <c r="I42" s="10" t="s">
        <v>1743</v>
      </c>
      <c r="J42" s="10">
        <v>-100</v>
      </c>
      <c r="K42" s="9" t="str">
        <f t="shared" si="8"/>
        <v>No</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0.14165986180000001</v>
      </c>
      <c r="D44" s="9" t="str">
        <f>IF($B44="N/A","N/A",IF(C44&gt;0,"Yes","No"))</f>
        <v>Yes</v>
      </c>
      <c r="E44" s="8">
        <v>5.7740477200000001E-2</v>
      </c>
      <c r="F44" s="9" t="str">
        <f>IF($B44="N/A","N/A",IF(E44&gt;0,"Yes","No"))</f>
        <v>Yes</v>
      </c>
      <c r="G44" s="8">
        <v>0</v>
      </c>
      <c r="H44" s="9" t="str">
        <f>IF($B44="N/A","N/A",IF(G44&gt;0,"Yes","No"))</f>
        <v>No</v>
      </c>
      <c r="I44" s="10">
        <v>-59.2</v>
      </c>
      <c r="J44" s="10">
        <v>-100</v>
      </c>
      <c r="K44" s="9" t="str">
        <f t="shared" si="8"/>
        <v>No</v>
      </c>
    </row>
    <row r="45" spans="1:11" x14ac:dyDescent="0.2">
      <c r="A45" s="81" t="s">
        <v>393</v>
      </c>
      <c r="B45" s="34" t="s">
        <v>224</v>
      </c>
      <c r="C45" s="80">
        <v>1.9048772200000001E-2</v>
      </c>
      <c r="D45" s="9" t="str">
        <f>IF($B45="N/A","N/A",IF(C45&gt;1,"Yes","No"))</f>
        <v>No</v>
      </c>
      <c r="E45" s="8">
        <v>1.02553982E-2</v>
      </c>
      <c r="F45" s="9" t="str">
        <f>IF($B45="N/A","N/A",IF(E45&gt;1,"Yes","No"))</f>
        <v>No</v>
      </c>
      <c r="G45" s="8">
        <v>0</v>
      </c>
      <c r="H45" s="9" t="str">
        <f>IF($B45="N/A","N/A",IF(G45&gt;1,"Yes","No"))</f>
        <v>No</v>
      </c>
      <c r="I45" s="10">
        <v>-46.2</v>
      </c>
      <c r="J45" s="10">
        <v>-100</v>
      </c>
      <c r="K45" s="9" t="str">
        <f t="shared" si="8"/>
        <v>No</v>
      </c>
    </row>
    <row r="46" spans="1:11" x14ac:dyDescent="0.2">
      <c r="A46" s="81" t="s">
        <v>394</v>
      </c>
      <c r="B46" s="34" t="s">
        <v>263</v>
      </c>
      <c r="C46" s="80">
        <v>0</v>
      </c>
      <c r="D46" s="9" t="str">
        <f>IF($B46="N/A","N/A",IF(C46&gt;0,"Yes","No"))</f>
        <v>No</v>
      </c>
      <c r="E46" s="8">
        <v>0</v>
      </c>
      <c r="F46" s="9" t="str">
        <f>IF($B46="N/A","N/A",IF(E46&gt;0,"Yes","No"))</f>
        <v>No</v>
      </c>
      <c r="G46" s="8">
        <v>0</v>
      </c>
      <c r="H46" s="9" t="str">
        <f>IF($B46="N/A","N/A",IF(G46&gt;0,"Yes","No"))</f>
        <v>No</v>
      </c>
      <c r="I46" s="10" t="s">
        <v>1743</v>
      </c>
      <c r="J46" s="10" t="s">
        <v>1743</v>
      </c>
      <c r="K46" s="9" t="str">
        <f t="shared" si="8"/>
        <v>N/A</v>
      </c>
    </row>
    <row r="47" spans="1:11" x14ac:dyDescent="0.2">
      <c r="A47" s="81" t="s">
        <v>395</v>
      </c>
      <c r="B47" s="34" t="s">
        <v>217</v>
      </c>
      <c r="C47" s="80">
        <v>0.1753766809</v>
      </c>
      <c r="D47" s="9" t="str">
        <f>IF($B47="N/A","N/A",IF(C47&gt;15,"No",IF(C47&lt;-15,"No","Yes")))</f>
        <v>N/A</v>
      </c>
      <c r="E47" s="8">
        <v>9.9063699399999997E-2</v>
      </c>
      <c r="F47" s="9" t="str">
        <f>IF($B47="N/A","N/A",IF(E47&gt;15,"No",IF(E47&lt;-15,"No","Yes")))</f>
        <v>N/A</v>
      </c>
      <c r="G47" s="8">
        <v>8.3672354000000008E-3</v>
      </c>
      <c r="H47" s="9" t="str">
        <f>IF($B47="N/A","N/A",IF(G47&gt;15,"No",IF(G47&lt;-15,"No","Yes")))</f>
        <v>N/A</v>
      </c>
      <c r="I47" s="10">
        <v>-43.5</v>
      </c>
      <c r="J47" s="10">
        <v>-91.6</v>
      </c>
      <c r="K47" s="9" t="str">
        <f t="shared" si="8"/>
        <v>No</v>
      </c>
    </row>
    <row r="48" spans="1:11" x14ac:dyDescent="0.2">
      <c r="A48" s="81" t="s">
        <v>396</v>
      </c>
      <c r="B48" s="34" t="s">
        <v>217</v>
      </c>
      <c r="C48" s="80">
        <v>0.30561712359999998</v>
      </c>
      <c r="D48" s="9" t="str">
        <f>IF($B48="N/A","N/A",IF(C48&gt;15,"No",IF(C48&lt;-15,"No","Yes")))</f>
        <v>N/A</v>
      </c>
      <c r="E48" s="8">
        <v>0.2366497769</v>
      </c>
      <c r="F48" s="9" t="str">
        <f>IF($B48="N/A","N/A",IF(E48&gt;15,"No",IF(E48&lt;-15,"No","Yes")))</f>
        <v>N/A</v>
      </c>
      <c r="G48" s="8">
        <v>0.1822197938</v>
      </c>
      <c r="H48" s="9" t="str">
        <f>IF($B48="N/A","N/A",IF(G48&gt;15,"No",IF(G48&lt;-15,"No","Yes")))</f>
        <v>N/A</v>
      </c>
      <c r="I48" s="10">
        <v>-22.6</v>
      </c>
      <c r="J48" s="10">
        <v>-23</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v>
      </c>
      <c r="D51" s="9" t="str">
        <f>IF($B51="N/A","N/A",IF(C51&gt;15,"No",IF(C51&lt;-15,"No","Yes")))</f>
        <v>N/A</v>
      </c>
      <c r="E51" s="8">
        <v>0</v>
      </c>
      <c r="F51" s="9" t="str">
        <f>IF($B51="N/A","N/A",IF(E51&gt;15,"No",IF(E51&lt;-15,"No","Yes")))</f>
        <v>N/A</v>
      </c>
      <c r="G51" s="8">
        <v>0</v>
      </c>
      <c r="H51" s="9" t="str">
        <f>IF($B51="N/A","N/A",IF(G51&gt;15,"No",IF(G51&lt;-15,"No","Yes")))</f>
        <v>N/A</v>
      </c>
      <c r="I51" s="10" t="s">
        <v>1743</v>
      </c>
      <c r="J51" s="10" t="s">
        <v>1743</v>
      </c>
      <c r="K51" s="9" t="str">
        <f t="shared" si="8"/>
        <v>N/A</v>
      </c>
    </row>
    <row r="52" spans="1:11" x14ac:dyDescent="0.2">
      <c r="A52" s="81" t="s">
        <v>400</v>
      </c>
      <c r="B52" s="34" t="s">
        <v>224</v>
      </c>
      <c r="C52" s="80">
        <v>0.4103607601</v>
      </c>
      <c r="D52" s="9" t="str">
        <f>IF($B52="N/A","N/A",IF(C52&gt;1,"Yes","No"))</f>
        <v>No</v>
      </c>
      <c r="E52" s="8">
        <v>0.16908480049999999</v>
      </c>
      <c r="F52" s="9" t="str">
        <f>IF($B52="N/A","N/A",IF(E52&gt;1,"Yes","No"))</f>
        <v>No</v>
      </c>
      <c r="G52" s="8">
        <v>0.1486663345</v>
      </c>
      <c r="H52" s="9" t="str">
        <f>IF($B52="N/A","N/A",IF(G52&gt;1,"Yes","No"))</f>
        <v>No</v>
      </c>
      <c r="I52" s="10">
        <v>-58.8</v>
      </c>
      <c r="J52" s="10">
        <v>-12.1</v>
      </c>
      <c r="K52" s="9" t="str">
        <f t="shared" si="8"/>
        <v>Yes</v>
      </c>
    </row>
    <row r="53" spans="1:11" x14ac:dyDescent="0.2">
      <c r="A53" s="81" t="s">
        <v>401</v>
      </c>
      <c r="B53" s="34" t="s">
        <v>263</v>
      </c>
      <c r="C53" s="80">
        <v>0</v>
      </c>
      <c r="D53" s="9" t="str">
        <f>IF($B53="N/A","N/A",IF(C53&gt;0,"Yes","No"))</f>
        <v>No</v>
      </c>
      <c r="E53" s="8">
        <v>0</v>
      </c>
      <c r="F53" s="9" t="str">
        <f>IF($B53="N/A","N/A",IF(E53&gt;0,"Yes","No"))</f>
        <v>No</v>
      </c>
      <c r="G53" s="8">
        <v>0</v>
      </c>
      <c r="H53" s="9" t="str">
        <f>IF($B53="N/A","N/A",IF(G53&gt;0,"Yes","No"))</f>
        <v>No</v>
      </c>
      <c r="I53" s="10" t="s">
        <v>1743</v>
      </c>
      <c r="J53" s="10" t="s">
        <v>1743</v>
      </c>
      <c r="K53" s="9" t="str">
        <f t="shared" si="8"/>
        <v>N/A</v>
      </c>
    </row>
    <row r="54" spans="1:11" x14ac:dyDescent="0.2">
      <c r="A54" s="81" t="s">
        <v>402</v>
      </c>
      <c r="B54" s="34" t="s">
        <v>264</v>
      </c>
      <c r="C54" s="80">
        <v>0</v>
      </c>
      <c r="D54" s="9" t="str">
        <f>IF($B54="N/A","N/A",IF(C54&gt;=1,"No",IF(C54&lt;0,"No","Yes")))</f>
        <v>Yes</v>
      </c>
      <c r="E54" s="8">
        <v>3.447193E-4</v>
      </c>
      <c r="F54" s="9" t="str">
        <f>IF($B54="N/A","N/A",IF(E54&gt;=1,"No",IF(E54&lt;0,"No","Yes")))</f>
        <v>Yes</v>
      </c>
      <c r="G54" s="8">
        <v>0</v>
      </c>
      <c r="H54" s="9" t="str">
        <f>IF($B54="N/A","N/A",IF(G54&gt;=1,"No",IF(G54&lt;0,"No","Yes")))</f>
        <v>Yes</v>
      </c>
      <c r="I54" s="10" t="s">
        <v>1743</v>
      </c>
      <c r="J54" s="10">
        <v>-100</v>
      </c>
      <c r="K54" s="9" t="str">
        <f t="shared" si="8"/>
        <v>No</v>
      </c>
    </row>
    <row r="55" spans="1:11" x14ac:dyDescent="0.2">
      <c r="A55" s="81" t="s">
        <v>872</v>
      </c>
      <c r="B55" s="34" t="s">
        <v>217</v>
      </c>
      <c r="C55" s="83">
        <v>426.59924483999998</v>
      </c>
      <c r="D55" s="9" t="str">
        <f>IF($B55="N/A","N/A",IF(C55&gt;15,"No",IF(C55&lt;-15,"No","Yes")))</f>
        <v>N/A</v>
      </c>
      <c r="E55" s="36">
        <v>444.97053167000001</v>
      </c>
      <c r="F55" s="9" t="str">
        <f>IF($B55="N/A","N/A",IF(E55&gt;15,"No",IF(E55&lt;-15,"No","Yes")))</f>
        <v>N/A</v>
      </c>
      <c r="G55" s="36">
        <v>486.58044653000002</v>
      </c>
      <c r="H55" s="9" t="str">
        <f>IF($B55="N/A","N/A",IF(G55&gt;15,"No",IF(G55&lt;-15,"No","Yes")))</f>
        <v>N/A</v>
      </c>
      <c r="I55" s="10">
        <v>4.306</v>
      </c>
      <c r="J55" s="10">
        <v>9.3510000000000009</v>
      </c>
      <c r="K55" s="9" t="str">
        <f t="shared" ref="K55:K74" si="9">IF(J55="Div by 0", "N/A", IF(J55="N/A","N/A", IF(J55&gt;30, "No", IF(J55&lt;-30, "No", "Yes"))))</f>
        <v>Yes</v>
      </c>
    </row>
    <row r="56" spans="1:11" x14ac:dyDescent="0.2">
      <c r="A56" s="81" t="s">
        <v>873</v>
      </c>
      <c r="B56" s="34" t="s">
        <v>265</v>
      </c>
      <c r="C56" s="83">
        <v>196.31108393</v>
      </c>
      <c r="D56" s="9" t="str">
        <f>IF($B56="N/A","N/A",IF(C56&gt;90,"No",IF(C56&lt;20,"No","Yes")))</f>
        <v>No</v>
      </c>
      <c r="E56" s="36">
        <v>161.10551576</v>
      </c>
      <c r="F56" s="9" t="str">
        <f>IF($B56="N/A","N/A",IF(E56&gt;90,"No",IF(E56&lt;20,"No","Yes")))</f>
        <v>No</v>
      </c>
      <c r="G56" s="36">
        <v>150.00860111</v>
      </c>
      <c r="H56" s="9" t="str">
        <f>IF($B56="N/A","N/A",IF(G56&gt;90,"No",IF(G56&lt;20,"No","Yes")))</f>
        <v>No</v>
      </c>
      <c r="I56" s="10">
        <v>-17.899999999999999</v>
      </c>
      <c r="J56" s="10">
        <v>-6.89</v>
      </c>
      <c r="K56" s="9" t="str">
        <f t="shared" si="9"/>
        <v>Yes</v>
      </c>
    </row>
    <row r="57" spans="1:11" x14ac:dyDescent="0.2">
      <c r="A57" s="81" t="s">
        <v>874</v>
      </c>
      <c r="B57" s="34" t="s">
        <v>266</v>
      </c>
      <c r="C57" s="83">
        <v>200.69901547000001</v>
      </c>
      <c r="D57" s="9" t="str">
        <f>IF($B57="N/A","N/A",IF(C57&gt;60,"No",IF(C57&lt;10,"No","Yes")))</f>
        <v>No</v>
      </c>
      <c r="E57" s="36">
        <v>201.26016884000001</v>
      </c>
      <c r="F57" s="9" t="str">
        <f>IF($B57="N/A","N/A",IF(E57&gt;60,"No",IF(E57&lt;10,"No","Yes")))</f>
        <v>No</v>
      </c>
      <c r="G57" s="36">
        <v>184.73577750000001</v>
      </c>
      <c r="H57" s="9" t="str">
        <f>IF($B57="N/A","N/A",IF(G57&gt;60,"No",IF(G57&lt;10,"No","Yes")))</f>
        <v>No</v>
      </c>
      <c r="I57" s="10">
        <v>0.27960000000000002</v>
      </c>
      <c r="J57" s="10">
        <v>-8.2100000000000009</v>
      </c>
      <c r="K57" s="9" t="str">
        <f t="shared" si="9"/>
        <v>Yes</v>
      </c>
    </row>
    <row r="58" spans="1:11" ht="25.5" x14ac:dyDescent="0.2">
      <c r="A58" s="81" t="s">
        <v>875</v>
      </c>
      <c r="B58" s="34" t="s">
        <v>267</v>
      </c>
      <c r="C58" s="83">
        <v>192.87902556</v>
      </c>
      <c r="D58" s="9" t="str">
        <f>IF($B58="N/A","N/A",IF(C58&gt;100,"No",IF(C58&lt;10,"No","Yes")))</f>
        <v>No</v>
      </c>
      <c r="E58" s="36">
        <v>148.11510873</v>
      </c>
      <c r="F58" s="9" t="str">
        <f>IF($B58="N/A","N/A",IF(E58&gt;100,"No",IF(E58&lt;10,"No","Yes")))</f>
        <v>No</v>
      </c>
      <c r="G58" s="36">
        <v>139.59934680999999</v>
      </c>
      <c r="H58" s="9" t="str">
        <f>IF($B58="N/A","N/A",IF(G58&gt;100,"No",IF(G58&lt;10,"No","Yes")))</f>
        <v>No</v>
      </c>
      <c r="I58" s="10">
        <v>-23.2</v>
      </c>
      <c r="J58" s="10">
        <v>-5.75</v>
      </c>
      <c r="K58" s="9" t="str">
        <f t="shared" si="9"/>
        <v>Yes</v>
      </c>
    </row>
    <row r="59" spans="1:11" x14ac:dyDescent="0.2">
      <c r="A59" s="81" t="s">
        <v>876</v>
      </c>
      <c r="B59" s="34" t="s">
        <v>268</v>
      </c>
      <c r="C59" s="83">
        <v>485.54529324999999</v>
      </c>
      <c r="D59" s="9" t="str">
        <f>IF($B59="N/A","N/A",IF(C59&gt;100,"No",IF(C59&lt;20,"No","Yes")))</f>
        <v>No</v>
      </c>
      <c r="E59" s="36">
        <v>519.41531671999996</v>
      </c>
      <c r="F59" s="9" t="str">
        <f>IF($B59="N/A","N/A",IF(E59&gt;100,"No",IF(E59&lt;20,"No","Yes")))</f>
        <v>No</v>
      </c>
      <c r="G59" s="36">
        <v>566.00333053999998</v>
      </c>
      <c r="H59" s="9" t="str">
        <f>IF($B59="N/A","N/A",IF(G59&gt;100,"No",IF(G59&lt;20,"No","Yes")))</f>
        <v>No</v>
      </c>
      <c r="I59" s="10">
        <v>6.976</v>
      </c>
      <c r="J59" s="10">
        <v>8.9689999999999994</v>
      </c>
      <c r="K59" s="9" t="str">
        <f t="shared" si="9"/>
        <v>Yes</v>
      </c>
    </row>
    <row r="60" spans="1:11" x14ac:dyDescent="0.2">
      <c r="A60" s="81" t="s">
        <v>877</v>
      </c>
      <c r="B60" s="34" t="s">
        <v>268</v>
      </c>
      <c r="C60" s="83">
        <v>96.158408765999994</v>
      </c>
      <c r="D60" s="9" t="str">
        <f>IF($B60="N/A","N/A",IF(C60&gt;100,"No",IF(C60&lt;20,"No","Yes")))</f>
        <v>Yes</v>
      </c>
      <c r="E60" s="36">
        <v>74.362618878000006</v>
      </c>
      <c r="F60" s="9" t="str">
        <f>IF($B60="N/A","N/A",IF(E60&gt;100,"No",IF(E60&lt;20,"No","Yes")))</f>
        <v>Yes</v>
      </c>
      <c r="G60" s="36">
        <v>78.153641897</v>
      </c>
      <c r="H60" s="9" t="str">
        <f>IF($B60="N/A","N/A",IF(G60&gt;100,"No",IF(G60&lt;20,"No","Yes")))</f>
        <v>Yes</v>
      </c>
      <c r="I60" s="10">
        <v>-22.7</v>
      </c>
      <c r="J60" s="10">
        <v>5.0979999999999999</v>
      </c>
      <c r="K60" s="9" t="str">
        <f t="shared" si="9"/>
        <v>Yes</v>
      </c>
    </row>
    <row r="61" spans="1:11" ht="25.5" x14ac:dyDescent="0.2">
      <c r="A61" s="81" t="s">
        <v>878</v>
      </c>
      <c r="B61" s="34" t="s">
        <v>217</v>
      </c>
      <c r="C61" s="83">
        <v>396.84885127000001</v>
      </c>
      <c r="D61" s="9" t="str">
        <f>IF($B61="N/A","N/A",IF(C61&gt;15,"No",IF(C61&lt;-15,"No","Yes")))</f>
        <v>N/A</v>
      </c>
      <c r="E61" s="36">
        <v>424.93099788000001</v>
      </c>
      <c r="F61" s="9" t="str">
        <f>IF($B61="N/A","N/A",IF(E61&gt;15,"No",IF(E61&lt;-15,"No","Yes")))</f>
        <v>N/A</v>
      </c>
      <c r="G61" s="36">
        <v>287.82561307999998</v>
      </c>
      <c r="H61" s="9" t="str">
        <f>IF($B61="N/A","N/A",IF(G61&gt;15,"No",IF(G61&lt;-15,"No","Yes")))</f>
        <v>N/A</v>
      </c>
      <c r="I61" s="10">
        <v>7.0759999999999996</v>
      </c>
      <c r="J61" s="10">
        <v>-32.299999999999997</v>
      </c>
      <c r="K61" s="9" t="str">
        <f t="shared" si="9"/>
        <v>No</v>
      </c>
    </row>
    <row r="62" spans="1:11" x14ac:dyDescent="0.2">
      <c r="A62" s="81" t="s">
        <v>879</v>
      </c>
      <c r="B62" s="34" t="s">
        <v>269</v>
      </c>
      <c r="C62" s="83">
        <v>529.73861572999999</v>
      </c>
      <c r="D62" s="9" t="str">
        <f>IF($B62="N/A","N/A",IF(C62&gt;60,"No",IF(C62&lt;10,"No","Yes")))</f>
        <v>No</v>
      </c>
      <c r="E62" s="36">
        <v>528.30066934000001</v>
      </c>
      <c r="F62" s="9" t="str">
        <f>IF($B62="N/A","N/A",IF(E62&gt;60,"No",IF(E62&lt;10,"No","Yes")))</f>
        <v>No</v>
      </c>
      <c r="G62" s="36">
        <v>604.45414988000005</v>
      </c>
      <c r="H62" s="9" t="str">
        <f>IF($B62="N/A","N/A",IF(G62&gt;60,"No",IF(G62&lt;10,"No","Yes")))</f>
        <v>No</v>
      </c>
      <c r="I62" s="10">
        <v>-0.27100000000000002</v>
      </c>
      <c r="J62" s="10">
        <v>14.41</v>
      </c>
      <c r="K62" s="9" t="str">
        <f t="shared" si="9"/>
        <v>Yes</v>
      </c>
    </row>
    <row r="63" spans="1:11" x14ac:dyDescent="0.2">
      <c r="A63" s="81" t="s">
        <v>880</v>
      </c>
      <c r="B63" s="34" t="s">
        <v>269</v>
      </c>
      <c r="C63" s="83">
        <v>13.311784511999999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123.63312471</v>
      </c>
      <c r="D64" s="9" t="str">
        <f t="shared" ref="D64:D74" si="10">IF($B64="N/A","N/A",IF(C64&gt;15,"No",IF(C64&lt;-15,"No","Yes")))</f>
        <v>N/A</v>
      </c>
      <c r="E64" s="36">
        <v>104.9510848</v>
      </c>
      <c r="F64" s="9" t="str">
        <f>IF($B64="N/A","N/A",IF(E64&gt;15,"No",IF(E64&lt;-15,"No","Yes")))</f>
        <v>N/A</v>
      </c>
      <c r="G64" s="36">
        <v>109.94786276000001</v>
      </c>
      <c r="H64" s="9" t="str">
        <f>IF($B64="N/A","N/A",IF(G64&gt;15,"No",IF(G64&lt;-15,"No","Yes")))</f>
        <v>N/A</v>
      </c>
      <c r="I64" s="10">
        <v>-15.1</v>
      </c>
      <c r="J64" s="10">
        <v>4.7610000000000001</v>
      </c>
      <c r="K64" s="9" t="str">
        <f t="shared" si="9"/>
        <v>Yes</v>
      </c>
    </row>
    <row r="65" spans="1:11" ht="15.75" customHeight="1" x14ac:dyDescent="0.2">
      <c r="A65" s="81" t="s">
        <v>882</v>
      </c>
      <c r="B65" s="34" t="s">
        <v>217</v>
      </c>
      <c r="C65" s="83">
        <v>762.77148693000004</v>
      </c>
      <c r="D65" s="9" t="str">
        <f t="shared" si="10"/>
        <v>N/A</v>
      </c>
      <c r="E65" s="36">
        <v>877.70304051000005</v>
      </c>
      <c r="F65" s="9" t="str">
        <f t="shared" ref="F65:F73" si="11">IF($B65="N/A","N/A",IF(E65&gt;15,"No",IF(E65&lt;-15,"No","Yes")))</f>
        <v>N/A</v>
      </c>
      <c r="G65" s="36">
        <v>982.26652548000004</v>
      </c>
      <c r="H65" s="9" t="str">
        <f t="shared" ref="H65:H86" si="12">IF($B65="N/A","N/A",IF(G65&gt;15,"No",IF(G65&lt;-15,"No","Yes")))</f>
        <v>N/A</v>
      </c>
      <c r="I65" s="10">
        <v>15.07</v>
      </c>
      <c r="J65" s="10">
        <v>11.91</v>
      </c>
      <c r="K65" s="9" t="str">
        <f t="shared" si="9"/>
        <v>Yes</v>
      </c>
    </row>
    <row r="66" spans="1:11" ht="25.5" x14ac:dyDescent="0.2">
      <c r="A66" s="81" t="s">
        <v>883</v>
      </c>
      <c r="B66" s="34" t="s">
        <v>217</v>
      </c>
      <c r="C66" s="83">
        <v>173.45752598999999</v>
      </c>
      <c r="D66" s="9" t="str">
        <f t="shared" si="10"/>
        <v>N/A</v>
      </c>
      <c r="E66" s="36">
        <v>156.22221390000001</v>
      </c>
      <c r="F66" s="9" t="str">
        <f t="shared" si="11"/>
        <v>N/A</v>
      </c>
      <c r="G66" s="36">
        <v>140.70254155000001</v>
      </c>
      <c r="H66" s="9" t="str">
        <f t="shared" si="12"/>
        <v>N/A</v>
      </c>
      <c r="I66" s="10">
        <v>-9.94</v>
      </c>
      <c r="J66" s="10">
        <v>-9.93</v>
      </c>
      <c r="K66" s="9" t="str">
        <f t="shared" si="9"/>
        <v>Yes</v>
      </c>
    </row>
    <row r="67" spans="1:11" ht="25.5" x14ac:dyDescent="0.2">
      <c r="A67" s="81" t="s">
        <v>884</v>
      </c>
      <c r="B67" s="34" t="s">
        <v>217</v>
      </c>
      <c r="C67" s="83" t="s">
        <v>1743</v>
      </c>
      <c r="D67" s="9" t="str">
        <f t="shared" si="10"/>
        <v>N/A</v>
      </c>
      <c r="E67" s="36">
        <v>26.5</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89.993398193000004</v>
      </c>
      <c r="D69" s="9" t="str">
        <f t="shared" si="10"/>
        <v>N/A</v>
      </c>
      <c r="E69" s="36">
        <v>80.907462687000006</v>
      </c>
      <c r="F69" s="9" t="str">
        <f t="shared" si="11"/>
        <v>N/A</v>
      </c>
      <c r="G69" s="36" t="s">
        <v>1743</v>
      </c>
      <c r="H69" s="9" t="str">
        <f t="shared" si="12"/>
        <v>N/A</v>
      </c>
      <c r="I69" s="10">
        <v>-10.1</v>
      </c>
      <c r="J69" s="10" t="s">
        <v>1743</v>
      </c>
      <c r="K69" s="9" t="str">
        <f t="shared" si="9"/>
        <v>N/A</v>
      </c>
    </row>
    <row r="70" spans="1:11" ht="25.5" x14ac:dyDescent="0.2">
      <c r="A70" s="81" t="s">
        <v>887</v>
      </c>
      <c r="B70" s="34" t="s">
        <v>217</v>
      </c>
      <c r="C70" s="83">
        <v>48</v>
      </c>
      <c r="D70" s="9" t="str">
        <f t="shared" si="10"/>
        <v>N/A</v>
      </c>
      <c r="E70" s="36">
        <v>46.323529411999999</v>
      </c>
      <c r="F70" s="9" t="str">
        <f t="shared" si="11"/>
        <v>N/A</v>
      </c>
      <c r="G70" s="36" t="s">
        <v>1743</v>
      </c>
      <c r="H70" s="9" t="str">
        <f t="shared" si="12"/>
        <v>N/A</v>
      </c>
      <c r="I70" s="10">
        <v>-3.49</v>
      </c>
      <c r="J70" s="10" t="s">
        <v>1743</v>
      </c>
      <c r="K70" s="9" t="str">
        <f t="shared" si="9"/>
        <v>N/A</v>
      </c>
    </row>
    <row r="71" spans="1:11" x14ac:dyDescent="0.2">
      <c r="A71" s="81" t="s">
        <v>888</v>
      </c>
      <c r="B71" s="34" t="s">
        <v>217</v>
      </c>
      <c r="C71" s="83" t="s">
        <v>1743</v>
      </c>
      <c r="D71" s="9" t="str">
        <f t="shared" si="10"/>
        <v>N/A</v>
      </c>
      <c r="E71" s="36" t="s">
        <v>1743</v>
      </c>
      <c r="F71" s="9" t="str">
        <f t="shared" si="11"/>
        <v>N/A</v>
      </c>
      <c r="G71" s="36" t="s">
        <v>1743</v>
      </c>
      <c r="H71" s="9" t="str">
        <f t="shared" si="12"/>
        <v>N/A</v>
      </c>
      <c r="I71" s="10" t="s">
        <v>1743</v>
      </c>
      <c r="J71" s="10" t="s">
        <v>1743</v>
      </c>
      <c r="K71" s="9" t="str">
        <f t="shared" si="9"/>
        <v>N/A</v>
      </c>
    </row>
    <row r="72" spans="1:11" ht="25.5" x14ac:dyDescent="0.2">
      <c r="A72" s="81" t="s">
        <v>889</v>
      </c>
      <c r="B72" s="34" t="s">
        <v>217</v>
      </c>
      <c r="C72" s="83" t="s">
        <v>1743</v>
      </c>
      <c r="D72" s="9" t="str">
        <f t="shared" si="10"/>
        <v>N/A</v>
      </c>
      <c r="E72" s="36" t="s">
        <v>1743</v>
      </c>
      <c r="F72" s="9" t="str">
        <f t="shared" si="11"/>
        <v>N/A</v>
      </c>
      <c r="G72" s="36" t="s">
        <v>1743</v>
      </c>
      <c r="H72" s="9" t="str">
        <f t="shared" si="12"/>
        <v>N/A</v>
      </c>
      <c r="I72" s="10" t="s">
        <v>1743</v>
      </c>
      <c r="J72" s="10" t="s">
        <v>1743</v>
      </c>
      <c r="K72" s="9" t="str">
        <f t="shared" si="9"/>
        <v>N/A</v>
      </c>
    </row>
    <row r="73" spans="1:11" x14ac:dyDescent="0.2">
      <c r="A73" s="81" t="s">
        <v>890</v>
      </c>
      <c r="B73" s="34" t="s">
        <v>217</v>
      </c>
      <c r="C73" s="83">
        <v>105.66918556</v>
      </c>
      <c r="D73" s="9" t="str">
        <f t="shared" si="10"/>
        <v>N/A</v>
      </c>
      <c r="E73" s="36">
        <v>157.63481142000001</v>
      </c>
      <c r="F73" s="9" t="str">
        <f t="shared" si="11"/>
        <v>N/A</v>
      </c>
      <c r="G73" s="36">
        <v>129.85304149999999</v>
      </c>
      <c r="H73" s="9" t="str">
        <f t="shared" si="12"/>
        <v>N/A</v>
      </c>
      <c r="I73" s="10">
        <v>49.18</v>
      </c>
      <c r="J73" s="10">
        <v>-17.600000000000001</v>
      </c>
      <c r="K73" s="9" t="str">
        <f t="shared" si="9"/>
        <v>Yes</v>
      </c>
    </row>
    <row r="74" spans="1:11" x14ac:dyDescent="0.2">
      <c r="A74" s="81" t="s">
        <v>891</v>
      </c>
      <c r="B74" s="34" t="s">
        <v>217</v>
      </c>
      <c r="C74" s="83" t="s">
        <v>1743</v>
      </c>
      <c r="D74" s="9" t="str">
        <f t="shared" si="10"/>
        <v>N/A</v>
      </c>
      <c r="E74" s="36" t="s">
        <v>1743</v>
      </c>
      <c r="F74" s="9" t="str">
        <f>IF($B74="N/A","N/A",IF(E74&gt;15,"No",IF(E74&lt;-15,"No","Yes")))</f>
        <v>N/A</v>
      </c>
      <c r="G74" s="36" t="s">
        <v>1743</v>
      </c>
      <c r="H74" s="9" t="str">
        <f t="shared" si="12"/>
        <v>N/A</v>
      </c>
      <c r="I74" s="10" t="s">
        <v>1743</v>
      </c>
      <c r="J74" s="10" t="s">
        <v>1743</v>
      </c>
      <c r="K74" s="9" t="str">
        <f t="shared" si="9"/>
        <v>N/A</v>
      </c>
    </row>
    <row r="75" spans="1:11" x14ac:dyDescent="0.2">
      <c r="A75" s="81" t="s">
        <v>892</v>
      </c>
      <c r="B75" s="34" t="s">
        <v>217</v>
      </c>
      <c r="C75" s="80">
        <v>1.2896068E-2</v>
      </c>
      <c r="D75" s="9" t="str">
        <f t="shared" ref="D75:D80" si="13">IF($B75="N/A","N/A",IF(C75&gt;15,"No",IF(C75&lt;-15,"No","Yes")))</f>
        <v>N/A</v>
      </c>
      <c r="E75" s="8">
        <v>1.02123083E-2</v>
      </c>
      <c r="F75" s="9" t="str">
        <f>IF($B75="N/A","N/A",IF(E75&gt;15,"No",IF(E75&lt;-15,"No","Yes")))</f>
        <v>N/A</v>
      </c>
      <c r="G75" s="8">
        <v>1.15366428E-2</v>
      </c>
      <c r="H75" s="9" t="str">
        <f t="shared" si="12"/>
        <v>N/A</v>
      </c>
      <c r="I75" s="10">
        <v>-20.8</v>
      </c>
      <c r="J75" s="10">
        <v>12.97</v>
      </c>
      <c r="K75" s="9" t="str">
        <f t="shared" ref="K75:K80" si="14">IF(J75="Div by 0", "N/A", IF(J75="N/A","N/A", IF(J75&gt;30, "No", IF(J75&lt;-30, "No", "Yes"))))</f>
        <v>Yes</v>
      </c>
    </row>
    <row r="76" spans="1:11" x14ac:dyDescent="0.2">
      <c r="A76" s="81" t="s">
        <v>893</v>
      </c>
      <c r="B76" s="34" t="s">
        <v>217</v>
      </c>
      <c r="C76" s="80">
        <v>0</v>
      </c>
      <c r="D76" s="9" t="str">
        <f t="shared" si="13"/>
        <v>N/A</v>
      </c>
      <c r="E76" s="8">
        <v>1.2926969999999999E-4</v>
      </c>
      <c r="F76" s="9" t="str">
        <f t="shared" ref="F76:F86" si="15">IF($B76="N/A","N/A",IF(E76&gt;15,"No",IF(E76&lt;-15,"No","Yes")))</f>
        <v>N/A</v>
      </c>
      <c r="G76" s="8">
        <v>3.8032890000000002E-4</v>
      </c>
      <c r="H76" s="9" t="str">
        <f t="shared" si="12"/>
        <v>N/A</v>
      </c>
      <c r="I76" s="10" t="s">
        <v>1743</v>
      </c>
      <c r="J76" s="10">
        <v>194.2</v>
      </c>
      <c r="K76" s="9" t="str">
        <f t="shared" si="14"/>
        <v>No</v>
      </c>
    </row>
    <row r="77" spans="1:11" x14ac:dyDescent="0.2">
      <c r="A77" s="81" t="s">
        <v>894</v>
      </c>
      <c r="B77" s="34" t="s">
        <v>217</v>
      </c>
      <c r="C77" s="80">
        <v>0</v>
      </c>
      <c r="D77" s="9" t="str">
        <f t="shared" si="13"/>
        <v>N/A</v>
      </c>
      <c r="E77" s="8">
        <v>0</v>
      </c>
      <c r="F77" s="9" t="str">
        <f t="shared" si="15"/>
        <v>N/A</v>
      </c>
      <c r="G77" s="8">
        <v>0</v>
      </c>
      <c r="H77" s="9" t="str">
        <f t="shared" si="12"/>
        <v>N/A</v>
      </c>
      <c r="I77" s="10" t="s">
        <v>1743</v>
      </c>
      <c r="J77" s="10" t="s">
        <v>1743</v>
      </c>
      <c r="K77" s="9" t="str">
        <f t="shared" si="14"/>
        <v>N/A</v>
      </c>
    </row>
    <row r="78" spans="1:11" x14ac:dyDescent="0.2">
      <c r="A78" s="81" t="s">
        <v>895</v>
      </c>
      <c r="B78" s="34" t="s">
        <v>217</v>
      </c>
      <c r="C78" s="80">
        <v>54.599884723000002</v>
      </c>
      <c r="D78" s="9" t="str">
        <f t="shared" si="13"/>
        <v>N/A</v>
      </c>
      <c r="E78" s="8">
        <v>53.805894613</v>
      </c>
      <c r="F78" s="9" t="str">
        <f t="shared" si="15"/>
        <v>N/A</v>
      </c>
      <c r="G78" s="8">
        <v>55.010431576000002</v>
      </c>
      <c r="H78" s="9" t="str">
        <f t="shared" si="12"/>
        <v>N/A</v>
      </c>
      <c r="I78" s="10">
        <v>-1.45</v>
      </c>
      <c r="J78" s="10">
        <v>2.2389999999999999</v>
      </c>
      <c r="K78" s="9" t="str">
        <f t="shared" si="14"/>
        <v>Yes</v>
      </c>
    </row>
    <row r="79" spans="1:11" ht="25.5" x14ac:dyDescent="0.2">
      <c r="A79" s="81" t="s">
        <v>896</v>
      </c>
      <c r="B79" s="34" t="s">
        <v>217</v>
      </c>
      <c r="C79" s="80">
        <v>0</v>
      </c>
      <c r="D79" s="9" t="str">
        <f t="shared" si="13"/>
        <v>N/A</v>
      </c>
      <c r="E79" s="8">
        <v>0</v>
      </c>
      <c r="F79" s="9" t="str">
        <f t="shared" si="15"/>
        <v>N/A</v>
      </c>
      <c r="G79" s="8">
        <v>0</v>
      </c>
      <c r="H79" s="9" t="str">
        <f t="shared" si="12"/>
        <v>N/A</v>
      </c>
      <c r="I79" s="10" t="s">
        <v>1743</v>
      </c>
      <c r="J79" s="10" t="s">
        <v>1743</v>
      </c>
      <c r="K79" s="9" t="str">
        <f t="shared" si="14"/>
        <v>N/A</v>
      </c>
    </row>
    <row r="80" spans="1:11" ht="25.5" x14ac:dyDescent="0.2">
      <c r="A80" s="81" t="s">
        <v>897</v>
      </c>
      <c r="B80" s="34" t="s">
        <v>217</v>
      </c>
      <c r="C80" s="85" t="s">
        <v>217</v>
      </c>
      <c r="D80" s="9" t="str">
        <f t="shared" si="13"/>
        <v>N/A</v>
      </c>
      <c r="E80" s="85" t="s">
        <v>217</v>
      </c>
      <c r="F80" s="9" t="str">
        <f t="shared" si="15"/>
        <v>N/A</v>
      </c>
      <c r="G80" s="85">
        <v>0</v>
      </c>
      <c r="H80" s="9" t="str">
        <f t="shared" si="12"/>
        <v>N/A</v>
      </c>
      <c r="I80" s="10" t="s">
        <v>217</v>
      </c>
      <c r="J80" s="86" t="s">
        <v>217</v>
      </c>
      <c r="K80" s="9" t="str">
        <f t="shared" si="14"/>
        <v>N/A</v>
      </c>
    </row>
    <row r="81" spans="1:11" x14ac:dyDescent="0.2">
      <c r="A81" s="81" t="s">
        <v>898</v>
      </c>
      <c r="B81" s="34" t="s">
        <v>217</v>
      </c>
      <c r="C81" s="87">
        <v>1100.740458</v>
      </c>
      <c r="D81" s="9" t="str">
        <f t="shared" ref="D81:D86" si="16">IF($B81="N/A","N/A",IF(C81&gt;15,"No",IF(C81&lt;-15,"No","Yes")))</f>
        <v>N/A</v>
      </c>
      <c r="E81" s="88">
        <v>1108.0843881999999</v>
      </c>
      <c r="F81" s="9" t="str">
        <f t="shared" si="15"/>
        <v>N/A</v>
      </c>
      <c r="G81" s="88">
        <v>1137.6007325999999</v>
      </c>
      <c r="H81" s="9" t="str">
        <f>IF($B81="N/A","N/A",IF(G81&gt;15,"No",IF(G81&lt;-15,"No","Yes")))</f>
        <v>N/A</v>
      </c>
      <c r="I81" s="10">
        <v>0.66720000000000002</v>
      </c>
      <c r="J81" s="10">
        <v>2.6640000000000001</v>
      </c>
      <c r="K81" s="9" t="str">
        <f t="shared" ref="K81:K86" si="17">IF(J81="Div by 0", "N/A", IF(J81="N/A","N/A", IF(J81&gt;30, "No", IF(J81&lt;-30, "No", "Yes"))))</f>
        <v>Yes</v>
      </c>
    </row>
    <row r="82" spans="1:11" x14ac:dyDescent="0.2">
      <c r="A82" s="81" t="s">
        <v>899</v>
      </c>
      <c r="B82" s="34" t="s">
        <v>217</v>
      </c>
      <c r="C82" s="87" t="s">
        <v>1743</v>
      </c>
      <c r="D82" s="9" t="str">
        <f t="shared" si="16"/>
        <v>N/A</v>
      </c>
      <c r="E82" s="88">
        <v>35</v>
      </c>
      <c r="F82" s="9" t="str">
        <f t="shared" si="15"/>
        <v>N/A</v>
      </c>
      <c r="G82" s="88">
        <v>56</v>
      </c>
      <c r="H82" s="9" t="str">
        <f t="shared" si="12"/>
        <v>N/A</v>
      </c>
      <c r="I82" s="10" t="s">
        <v>1743</v>
      </c>
      <c r="J82" s="10">
        <v>60</v>
      </c>
      <c r="K82" s="9" t="str">
        <f t="shared" si="17"/>
        <v>No</v>
      </c>
    </row>
    <row r="83" spans="1:11" x14ac:dyDescent="0.2">
      <c r="A83" s="81" t="s">
        <v>900</v>
      </c>
      <c r="B83" s="34" t="s">
        <v>217</v>
      </c>
      <c r="C83" s="87" t="s">
        <v>1743</v>
      </c>
      <c r="D83" s="9" t="str">
        <f t="shared" si="16"/>
        <v>N/A</v>
      </c>
      <c r="E83" s="88" t="s">
        <v>1743</v>
      </c>
      <c r="F83" s="9" t="str">
        <f t="shared" si="15"/>
        <v>N/A</v>
      </c>
      <c r="G83" s="88" t="s">
        <v>1743</v>
      </c>
      <c r="H83" s="9" t="str">
        <f t="shared" si="12"/>
        <v>N/A</v>
      </c>
      <c r="I83" s="10" t="s">
        <v>1743</v>
      </c>
      <c r="J83" s="10" t="s">
        <v>1743</v>
      </c>
      <c r="K83" s="9" t="str">
        <f t="shared" si="17"/>
        <v>N/A</v>
      </c>
    </row>
    <row r="84" spans="1:11" x14ac:dyDescent="0.2">
      <c r="A84" s="81" t="s">
        <v>901</v>
      </c>
      <c r="B84" s="34" t="s">
        <v>217</v>
      </c>
      <c r="C84" s="87">
        <v>285.58807174999998</v>
      </c>
      <c r="D84" s="9" t="str">
        <f t="shared" si="16"/>
        <v>N/A</v>
      </c>
      <c r="E84" s="88">
        <v>300.47891749000001</v>
      </c>
      <c r="F84" s="9" t="str">
        <f t="shared" si="15"/>
        <v>N/A</v>
      </c>
      <c r="G84" s="88">
        <v>335.77475126000002</v>
      </c>
      <c r="H84" s="9" t="str">
        <f t="shared" si="12"/>
        <v>N/A</v>
      </c>
      <c r="I84" s="10">
        <v>5.2140000000000004</v>
      </c>
      <c r="J84" s="10">
        <v>11.75</v>
      </c>
      <c r="K84" s="9" t="str">
        <f t="shared" si="17"/>
        <v>Yes</v>
      </c>
    </row>
    <row r="85" spans="1:11" x14ac:dyDescent="0.2">
      <c r="A85" s="81" t="s">
        <v>902</v>
      </c>
      <c r="B85" s="34" t="s">
        <v>217</v>
      </c>
      <c r="C85" s="87" t="s">
        <v>1743</v>
      </c>
      <c r="D85" s="9" t="str">
        <f t="shared" si="16"/>
        <v>N/A</v>
      </c>
      <c r="E85" s="88" t="s">
        <v>1743</v>
      </c>
      <c r="F85" s="9" t="str">
        <f t="shared" si="15"/>
        <v>N/A</v>
      </c>
      <c r="G85" s="88" t="s">
        <v>1743</v>
      </c>
      <c r="H85" s="9" t="str">
        <f t="shared" si="12"/>
        <v>N/A</v>
      </c>
      <c r="I85" s="10" t="s">
        <v>1743</v>
      </c>
      <c r="J85" s="10" t="s">
        <v>1743</v>
      </c>
      <c r="K85" s="9" t="str">
        <f t="shared" si="17"/>
        <v>N/A</v>
      </c>
    </row>
    <row r="86" spans="1:11" ht="25.5" x14ac:dyDescent="0.2">
      <c r="A86" s="81" t="s">
        <v>903</v>
      </c>
      <c r="B86" s="34" t="s">
        <v>217</v>
      </c>
      <c r="C86" s="89" t="s">
        <v>217</v>
      </c>
      <c r="D86" s="9" t="str">
        <f t="shared" si="16"/>
        <v>N/A</v>
      </c>
      <c r="E86" s="89" t="s">
        <v>217</v>
      </c>
      <c r="F86" s="9" t="str">
        <f t="shared" si="15"/>
        <v>N/A</v>
      </c>
      <c r="G86" s="89" t="s">
        <v>1743</v>
      </c>
      <c r="H86" s="9" t="str">
        <f t="shared" si="12"/>
        <v>N/A</v>
      </c>
      <c r="I86" s="10" t="s">
        <v>217</v>
      </c>
      <c r="J86" s="10" t="s">
        <v>217</v>
      </c>
      <c r="K86" s="9" t="str">
        <f t="shared" si="17"/>
        <v>N/A</v>
      </c>
    </row>
    <row r="87" spans="1:11" x14ac:dyDescent="0.2">
      <c r="A87" s="81" t="s">
        <v>32</v>
      </c>
      <c r="B87" s="34" t="s">
        <v>270</v>
      </c>
      <c r="C87" s="80">
        <v>99.993207415000001</v>
      </c>
      <c r="D87" s="9" t="str">
        <f>IF($B87="N/A","N/A",IF(C87&gt;60,"Yes","No"))</f>
        <v>Yes</v>
      </c>
      <c r="E87" s="8">
        <v>99.987762466000007</v>
      </c>
      <c r="F87" s="9" t="str">
        <f>IF($B87="N/A","N/A",IF(E87&gt;60,"Yes","No"))</f>
        <v>Yes</v>
      </c>
      <c r="G87" s="8">
        <v>99.979504499000001</v>
      </c>
      <c r="H87" s="9" t="str">
        <f>IF($B87="N/A","N/A",IF(G87&gt;60,"Yes","No"))</f>
        <v>Yes</v>
      </c>
      <c r="I87" s="10">
        <v>-5.0000000000000001E-3</v>
      </c>
      <c r="J87" s="10">
        <v>-8.0000000000000002E-3</v>
      </c>
      <c r="K87" s="9" t="str">
        <f t="shared" ref="K87:K105" si="18">IF(J87="Div by 0", "N/A", IF(J87="N/A","N/A", IF(J87&gt;30, "No", IF(J87&lt;-30, "No", "Yes"))))</f>
        <v>Yes</v>
      </c>
    </row>
    <row r="88" spans="1:11" x14ac:dyDescent="0.2">
      <c r="A88" s="81" t="s">
        <v>39</v>
      </c>
      <c r="B88" s="34" t="s">
        <v>271</v>
      </c>
      <c r="C88" s="80">
        <v>99.998672694000007</v>
      </c>
      <c r="D88" s="9" t="str">
        <f>IF($B88="N/A","N/A",IF(C88&gt;100,"No",IF(C88&lt;85,"No","Yes")))</f>
        <v>Yes</v>
      </c>
      <c r="E88" s="8">
        <v>99.996794766999997</v>
      </c>
      <c r="F88" s="9" t="str">
        <f>IF($B88="N/A","N/A",IF(E88&gt;100,"No",IF(E88&lt;85,"No","Yes")))</f>
        <v>Yes</v>
      </c>
      <c r="G88" s="8">
        <v>99.990259972000004</v>
      </c>
      <c r="H88" s="9" t="str">
        <f>IF($B88="N/A","N/A",IF(G88&gt;100,"No",IF(G88&lt;85,"No","Yes")))</f>
        <v>Yes</v>
      </c>
      <c r="I88" s="10">
        <v>-2E-3</v>
      </c>
      <c r="J88" s="10">
        <v>-7.0000000000000001E-3</v>
      </c>
      <c r="K88" s="9" t="str">
        <f t="shared" si="18"/>
        <v>Yes</v>
      </c>
    </row>
    <row r="89" spans="1:11" x14ac:dyDescent="0.2">
      <c r="A89" s="81" t="s">
        <v>904</v>
      </c>
      <c r="B89" s="34" t="s">
        <v>217</v>
      </c>
      <c r="C89" s="80">
        <v>48.964872563999997</v>
      </c>
      <c r="D89" s="9" t="str">
        <f>IF($B89="N/A","N/A",IF(C89&gt;15,"No",IF(C89&lt;-15,"No","Yes")))</f>
        <v>N/A</v>
      </c>
      <c r="E89" s="8">
        <v>48.567020550000002</v>
      </c>
      <c r="F89" s="9" t="str">
        <f>IF($B89="N/A","N/A",IF(E89&gt;15,"No",IF(E89&lt;-15,"No","Yes")))</f>
        <v>N/A</v>
      </c>
      <c r="G89" s="8">
        <v>47.746047150000003</v>
      </c>
      <c r="H89" s="9" t="str">
        <f>IF($B89="N/A","N/A",IF(G89&gt;15,"No",IF(G89&lt;-15,"No","Yes")))</f>
        <v>N/A</v>
      </c>
      <c r="I89" s="10">
        <v>-0.81299999999999994</v>
      </c>
      <c r="J89" s="10">
        <v>-1.69</v>
      </c>
      <c r="K89" s="9" t="str">
        <f t="shared" si="18"/>
        <v>Yes</v>
      </c>
    </row>
    <row r="90" spans="1:11" x14ac:dyDescent="0.2">
      <c r="A90" s="81" t="s">
        <v>845</v>
      </c>
      <c r="B90" s="34" t="s">
        <v>272</v>
      </c>
      <c r="C90" s="80">
        <v>4.7543944368000002</v>
      </c>
      <c r="D90" s="9" t="str">
        <f>IF($B90="N/A","N/A",IF(C90&gt;25,"No",IF(C90&lt;5,"No","Yes")))</f>
        <v>No</v>
      </c>
      <c r="E90" s="8">
        <v>4.6432042129999997</v>
      </c>
      <c r="F90" s="9" t="str">
        <f>IF($B90="N/A","N/A",IF(E90&gt;25,"No",IF(E90&lt;5,"No","Yes")))</f>
        <v>No</v>
      </c>
      <c r="G90" s="8">
        <v>4.5846210809999999</v>
      </c>
      <c r="H90" s="9" t="str">
        <f>IF($B90="N/A","N/A",IF(G90&gt;25,"No",IF(G90&lt;5,"No","Yes")))</f>
        <v>No</v>
      </c>
      <c r="I90" s="10">
        <v>-2.34</v>
      </c>
      <c r="J90" s="10">
        <v>-1.26</v>
      </c>
      <c r="K90" s="9" t="str">
        <f t="shared" si="18"/>
        <v>Yes</v>
      </c>
    </row>
    <row r="91" spans="1:11" x14ac:dyDescent="0.2">
      <c r="A91" s="81" t="s">
        <v>846</v>
      </c>
      <c r="B91" s="34" t="s">
        <v>273</v>
      </c>
      <c r="C91" s="80">
        <v>53.743042664999997</v>
      </c>
      <c r="D91" s="9" t="str">
        <f>IF($B91="N/A","N/A",IF(C91&gt;70,"No",IF(C91&lt;40,"No","Yes")))</f>
        <v>Yes</v>
      </c>
      <c r="E91" s="8">
        <v>53.724522667000002</v>
      </c>
      <c r="F91" s="9" t="str">
        <f>IF($B91="N/A","N/A",IF(E91&gt;70,"No",IF(E91&lt;40,"No","Yes")))</f>
        <v>Yes</v>
      </c>
      <c r="G91" s="8">
        <v>53.579839790000001</v>
      </c>
      <c r="H91" s="9" t="str">
        <f>IF($B91="N/A","N/A",IF(G91&gt;70,"No",IF(G91&lt;40,"No","Yes")))</f>
        <v>Yes</v>
      </c>
      <c r="I91" s="10">
        <v>-3.4000000000000002E-2</v>
      </c>
      <c r="J91" s="10">
        <v>-0.26900000000000002</v>
      </c>
      <c r="K91" s="9" t="str">
        <f t="shared" si="18"/>
        <v>Yes</v>
      </c>
    </row>
    <row r="92" spans="1:11" x14ac:dyDescent="0.2">
      <c r="A92" s="81" t="s">
        <v>847</v>
      </c>
      <c r="B92" s="34" t="s">
        <v>274</v>
      </c>
      <c r="C92" s="80">
        <v>41.502562898000001</v>
      </c>
      <c r="D92" s="9" t="str">
        <f>IF($B92="N/A","N/A",IF(C92&gt;55,"No",IF(C92&lt;20,"No","Yes")))</f>
        <v>Yes</v>
      </c>
      <c r="E92" s="8">
        <v>41.632273120000001</v>
      </c>
      <c r="F92" s="9" t="str">
        <f>IF($B92="N/A","N/A",IF(E92&gt;55,"No",IF(E92&lt;20,"No","Yes")))</f>
        <v>Yes</v>
      </c>
      <c r="G92" s="8">
        <v>41.835539128999997</v>
      </c>
      <c r="H92" s="9" t="str">
        <f>IF($B92="N/A","N/A",IF(G92&gt;55,"No",IF(G92&lt;20,"No","Yes")))</f>
        <v>Yes</v>
      </c>
      <c r="I92" s="10">
        <v>0.3125</v>
      </c>
      <c r="J92" s="10">
        <v>0.48820000000000002</v>
      </c>
      <c r="K92" s="9" t="str">
        <f t="shared" si="18"/>
        <v>Yes</v>
      </c>
    </row>
    <row r="93" spans="1:11" x14ac:dyDescent="0.2">
      <c r="A93" s="81" t="s">
        <v>167</v>
      </c>
      <c r="B93" s="34" t="s">
        <v>250</v>
      </c>
      <c r="C93" s="80">
        <v>31.709560859</v>
      </c>
      <c r="D93" s="9" t="str">
        <f>IF($B93="N/A","N/A",IF(C93&gt;95,"Yes","No"))</f>
        <v>No</v>
      </c>
      <c r="E93" s="8">
        <v>31.910705645</v>
      </c>
      <c r="F93" s="9" t="str">
        <f>IF($B93="N/A","N/A",IF(E93&gt;95,"Yes","No"))</f>
        <v>No</v>
      </c>
      <c r="G93" s="8">
        <v>30.611615328999999</v>
      </c>
      <c r="H93" s="9" t="str">
        <f>IF($B93="N/A","N/A",IF(G93&gt;95,"Yes","No"))</f>
        <v>No</v>
      </c>
      <c r="I93" s="10">
        <v>0.63429999999999997</v>
      </c>
      <c r="J93" s="10">
        <v>-4.07</v>
      </c>
      <c r="K93" s="9" t="str">
        <f t="shared" si="18"/>
        <v>Yes</v>
      </c>
    </row>
    <row r="94" spans="1:11" x14ac:dyDescent="0.2">
      <c r="A94" s="81" t="s">
        <v>41</v>
      </c>
      <c r="B94" s="34" t="s">
        <v>217</v>
      </c>
      <c r="C94" s="80">
        <v>53.337105860000001</v>
      </c>
      <c r="D94" s="9" t="str">
        <f>IF($B94="N/A","N/A",IF(C94&gt;15,"No",IF(C94&lt;-15,"No","Yes")))</f>
        <v>N/A</v>
      </c>
      <c r="E94" s="8">
        <v>54.057990672000003</v>
      </c>
      <c r="F94" s="9" t="str">
        <f>IF($B94="N/A","N/A",IF(E94&gt;15,"No",IF(E94&lt;-15,"No","Yes")))</f>
        <v>N/A</v>
      </c>
      <c r="G94" s="8">
        <v>54.416268619</v>
      </c>
      <c r="H94" s="9" t="str">
        <f>IF($B94="N/A","N/A",IF(G94&gt;15,"No",IF(G94&lt;-15,"No","Yes")))</f>
        <v>N/A</v>
      </c>
      <c r="I94" s="10">
        <v>1.3520000000000001</v>
      </c>
      <c r="J94" s="10">
        <v>0.66279999999999994</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t="s">
        <v>1743</v>
      </c>
      <c r="D96" s="9" t="str">
        <f>IF($B96="N/A","N/A",IF(C96&gt;15,"No",IF(C96&lt;-15,"No","Yes")))</f>
        <v>N/A</v>
      </c>
      <c r="E96" s="8" t="s">
        <v>1743</v>
      </c>
      <c r="F96" s="9" t="str">
        <f>IF($B96="N/A","N/A",IF(E96&gt;15,"No",IF(E96&lt;-15,"No","Yes")))</f>
        <v>N/A</v>
      </c>
      <c r="G96" s="8" t="s">
        <v>1743</v>
      </c>
      <c r="H96" s="9" t="str">
        <f>IF($B96="N/A","N/A",IF(G96&gt;15,"No",IF(G96&lt;-15,"No","Yes")))</f>
        <v>N/A</v>
      </c>
      <c r="I96" s="10" t="s">
        <v>1743</v>
      </c>
      <c r="J96" s="10" t="s">
        <v>1743</v>
      </c>
      <c r="K96" s="9" t="str">
        <f t="shared" si="18"/>
        <v>N/A</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80.970252588999998</v>
      </c>
      <c r="D98" s="9" t="str">
        <f>IF($B98="N/A","N/A",IF(C98&gt;100,"No",IF(C98&lt;98,"No","Yes")))</f>
        <v>No</v>
      </c>
      <c r="E98" s="8">
        <v>81.528257354999994</v>
      </c>
      <c r="F98" s="9" t="str">
        <f>IF($B98="N/A","N/A",IF(E98&gt;100,"No",IF(E98&lt;98,"No","Yes")))</f>
        <v>No</v>
      </c>
      <c r="G98" s="8">
        <v>81.888028904999999</v>
      </c>
      <c r="H98" s="9" t="str">
        <f>IF($B98="N/A","N/A",IF(G98&gt;100,"No",IF(G98&lt;98,"No","Yes")))</f>
        <v>No</v>
      </c>
      <c r="I98" s="10">
        <v>0.68910000000000005</v>
      </c>
      <c r="J98" s="10">
        <v>0.44130000000000003</v>
      </c>
      <c r="K98" s="9" t="str">
        <f t="shared" si="18"/>
        <v>Yes</v>
      </c>
    </row>
    <row r="99" spans="1:11" x14ac:dyDescent="0.2">
      <c r="A99" s="81" t="s">
        <v>44</v>
      </c>
      <c r="B99" s="34" t="s">
        <v>217</v>
      </c>
      <c r="C99" s="80">
        <v>54.390270405000003</v>
      </c>
      <c r="D99" s="9" t="str">
        <f>IF($B99="N/A","N/A",IF(C99&gt;15,"No",IF(C99&lt;-15,"No","Yes")))</f>
        <v>N/A</v>
      </c>
      <c r="E99" s="8">
        <v>55.332511433999997</v>
      </c>
      <c r="F99" s="9" t="str">
        <f>IF($B99="N/A","N/A",IF(E99&gt;15,"No",IF(E99&lt;-15,"No","Yes")))</f>
        <v>N/A</v>
      </c>
      <c r="G99" s="8">
        <v>53.888332861999999</v>
      </c>
      <c r="H99" s="9" t="str">
        <f>IF($B99="N/A","N/A",IF(G99&gt;15,"No",IF(G99&lt;-15,"No","Yes")))</f>
        <v>N/A</v>
      </c>
      <c r="I99" s="10">
        <v>1.732</v>
      </c>
      <c r="J99" s="10">
        <v>-2.61</v>
      </c>
      <c r="K99" s="9" t="str">
        <f t="shared" si="18"/>
        <v>Yes</v>
      </c>
    </row>
    <row r="100" spans="1:11" x14ac:dyDescent="0.2">
      <c r="A100" s="81" t="s">
        <v>45</v>
      </c>
      <c r="B100" s="34" t="s">
        <v>217</v>
      </c>
      <c r="C100" s="80">
        <v>39.624662381999997</v>
      </c>
      <c r="D100" s="9" t="str">
        <f>IF($B100="N/A","N/A",IF(C100&gt;15,"No",IF(C100&lt;-15,"No","Yes")))</f>
        <v>N/A</v>
      </c>
      <c r="E100" s="8">
        <v>41.102218452999999</v>
      </c>
      <c r="F100" s="9" t="str">
        <f>IF($B100="N/A","N/A",IF(E100&gt;15,"No",IF(E100&lt;-15,"No","Yes")))</f>
        <v>N/A</v>
      </c>
      <c r="G100" s="8">
        <v>44.001601358000002</v>
      </c>
      <c r="H100" s="9" t="str">
        <f>IF($B100="N/A","N/A",IF(G100&gt;15,"No",IF(G100&lt;-15,"No","Yes")))</f>
        <v>N/A</v>
      </c>
      <c r="I100" s="10">
        <v>3.7290000000000001</v>
      </c>
      <c r="J100" s="10">
        <v>7.0540000000000003</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97.889934220000001</v>
      </c>
      <c r="H101" s="9" t="str">
        <f>IF($B101="N/A","N/A",IF(G101&gt;15,"No",IF(G101&lt;-15,"No","Yes")))</f>
        <v>N/A</v>
      </c>
      <c r="I101" s="10" t="s">
        <v>217</v>
      </c>
      <c r="J101" s="10" t="s">
        <v>217</v>
      </c>
      <c r="K101" s="9" t="str">
        <f t="shared" si="18"/>
        <v>N/A</v>
      </c>
    </row>
    <row r="102" spans="1:11" x14ac:dyDescent="0.2">
      <c r="A102" s="81" t="s">
        <v>46</v>
      </c>
      <c r="B102" s="34" t="s">
        <v>217</v>
      </c>
      <c r="C102" s="80">
        <v>5.9850672130999998</v>
      </c>
      <c r="D102" s="9" t="str">
        <f>IF($B102="N/A","N/A",IF(C102&gt;15,"No",IF(C102&lt;-15,"No","Yes")))</f>
        <v>N/A</v>
      </c>
      <c r="E102" s="8">
        <v>3.5652701127999999</v>
      </c>
      <c r="F102" s="9" t="str">
        <f>IF($B102="N/A","N/A",IF(E102&gt;15,"No",IF(E102&lt;-15,"No","Yes")))</f>
        <v>N/A</v>
      </c>
      <c r="G102" s="8">
        <v>2.1100657799000002</v>
      </c>
      <c r="H102" s="9" t="str">
        <f>IF($B102="N/A","N/A",IF(G102&gt;15,"No",IF(G102&lt;-15,"No","Yes")))</f>
        <v>N/A</v>
      </c>
      <c r="I102" s="10">
        <v>-40.4</v>
      </c>
      <c r="J102" s="10">
        <v>-40.799999999999997</v>
      </c>
      <c r="K102" s="9" t="str">
        <f t="shared" si="18"/>
        <v>No</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99.997649547999998</v>
      </c>
      <c r="D105" s="9" t="str">
        <f>IF($B105="N/A","N/A",IF(C105&gt;100,"No",IF(C105&lt;98,"No","Yes")))</f>
        <v>Yes</v>
      </c>
      <c r="E105" s="8">
        <v>99.995072062999995</v>
      </c>
      <c r="F105" s="9" t="str">
        <f>IF($B105="N/A","N/A",IF(E105&gt;100,"No",IF(E105&lt;98,"No","Yes")))</f>
        <v>Yes</v>
      </c>
      <c r="G105" s="8">
        <v>100</v>
      </c>
      <c r="H105" s="9" t="str">
        <f>IF($B105="N/A","N/A",IF(G105&gt;100,"No",IF(G105&lt;98,"No","Yes")))</f>
        <v>Yes</v>
      </c>
      <c r="I105" s="10">
        <v>-3.0000000000000001E-3</v>
      </c>
      <c r="J105" s="10">
        <v>4.8999999999999998E-3</v>
      </c>
      <c r="K105" s="9" t="str">
        <f t="shared" si="18"/>
        <v>Yes</v>
      </c>
    </row>
    <row r="106" spans="1:11" x14ac:dyDescent="0.2">
      <c r="A106" s="81" t="s">
        <v>49</v>
      </c>
      <c r="B106" s="59" t="s">
        <v>217</v>
      </c>
      <c r="C106" s="80">
        <v>96.971233372</v>
      </c>
      <c r="D106" s="9" t="str">
        <f>IF($B106="N/A","N/A",IF(C106&gt;15,"No",IF(C106&lt;-15,"No","Yes")))</f>
        <v>N/A</v>
      </c>
      <c r="E106" s="8">
        <v>93.786793318999997</v>
      </c>
      <c r="F106" s="9" t="str">
        <f>IF($B106="N/A","N/A",IF(E106&gt;15,"No",IF(E106&lt;-15,"No","Yes")))</f>
        <v>N/A</v>
      </c>
      <c r="G106" s="8">
        <v>88.245155328999999</v>
      </c>
      <c r="H106" s="9" t="str">
        <f>IF($B106="N/A","N/A",IF(G106&gt;15,"No",IF(G106&lt;-15,"No","Yes")))</f>
        <v>N/A</v>
      </c>
      <c r="I106" s="10">
        <v>-3.28</v>
      </c>
      <c r="J106" s="10">
        <v>-5.91</v>
      </c>
      <c r="K106" s="9" t="str">
        <f>IF(J106="Div by 0", "N/A", IF(J106="N/A","N/A", IF(J106&gt;30, "No", IF(J106&lt;-30, "No", "Yes"))))</f>
        <v>Yes</v>
      </c>
    </row>
    <row r="107" spans="1:11" x14ac:dyDescent="0.2">
      <c r="A107" s="81" t="s">
        <v>907</v>
      </c>
      <c r="B107" s="34" t="s">
        <v>217</v>
      </c>
      <c r="C107" s="90">
        <v>94.303334223999997</v>
      </c>
      <c r="D107" s="9" t="str">
        <f t="shared" ref="D107:D130" si="19">IF($B107="N/A","N/A",IF(C107&gt;15,"No",IF(C107&lt;-15,"No","Yes")))</f>
        <v>N/A</v>
      </c>
      <c r="E107" s="9">
        <v>94.009684026000002</v>
      </c>
      <c r="F107" s="9" t="str">
        <f t="shared" ref="F107:F130" si="20">IF($B107="N/A","N/A",IF(E107&gt;15,"No",IF(E107&lt;-15,"No","Yes")))</f>
        <v>N/A</v>
      </c>
      <c r="G107" s="8">
        <v>94.075278917999995</v>
      </c>
      <c r="H107" s="9" t="str">
        <f t="shared" ref="H107:H130" si="21">IF($B107="N/A","N/A",IF(G107&gt;15,"No",IF(G107&lt;-15,"No","Yes")))</f>
        <v>N/A</v>
      </c>
      <c r="I107" s="10">
        <v>-0.311</v>
      </c>
      <c r="J107" s="10">
        <v>6.9800000000000001E-2</v>
      </c>
      <c r="K107" s="9" t="str">
        <f t="shared" ref="K107:K130" si="22">IF(J107="Div by 0", "N/A", IF(J107="N/A","N/A", IF(J107&gt;30, "No", IF(J107&lt;-30, "No", "Yes"))))</f>
        <v>Yes</v>
      </c>
    </row>
    <row r="108" spans="1:11" x14ac:dyDescent="0.2">
      <c r="A108" s="81" t="s">
        <v>908</v>
      </c>
      <c r="B108" s="34" t="s">
        <v>217</v>
      </c>
      <c r="C108" s="90">
        <v>5.6966657757999997</v>
      </c>
      <c r="D108" s="34" t="s">
        <v>217</v>
      </c>
      <c r="E108" s="9">
        <v>5.9903159739999996</v>
      </c>
      <c r="F108" s="34" t="s">
        <v>217</v>
      </c>
      <c r="G108" s="8">
        <v>5.9247210816000004</v>
      </c>
      <c r="H108" s="34" t="s">
        <v>217</v>
      </c>
      <c r="I108" s="10">
        <v>5.1550000000000002</v>
      </c>
      <c r="J108" s="10">
        <v>-1.1000000000000001</v>
      </c>
      <c r="K108" s="9" t="str">
        <f t="shared" si="22"/>
        <v>Yes</v>
      </c>
    </row>
    <row r="109" spans="1:11" x14ac:dyDescent="0.2">
      <c r="A109" s="81" t="s">
        <v>909</v>
      </c>
      <c r="B109" s="34" t="s">
        <v>217</v>
      </c>
      <c r="C109" s="90">
        <v>0</v>
      </c>
      <c r="D109" s="9" t="str">
        <f t="shared" si="19"/>
        <v>N/A</v>
      </c>
      <c r="E109" s="9">
        <v>8.6179800000000005E-5</v>
      </c>
      <c r="F109" s="9" t="str">
        <f t="shared" si="20"/>
        <v>N/A</v>
      </c>
      <c r="G109" s="8">
        <v>0</v>
      </c>
      <c r="H109" s="9" t="str">
        <f t="shared" si="21"/>
        <v>N/A</v>
      </c>
      <c r="I109" s="10" t="s">
        <v>1743</v>
      </c>
      <c r="J109" s="10">
        <v>-100</v>
      </c>
      <c r="K109" s="9" t="str">
        <f t="shared" si="22"/>
        <v>No</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4.07062911E-2</v>
      </c>
      <c r="D112" s="9" t="str">
        <f t="shared" si="19"/>
        <v>N/A</v>
      </c>
      <c r="E112" s="9">
        <v>4.05906937E-2</v>
      </c>
      <c r="F112" s="9" t="str">
        <f t="shared" si="20"/>
        <v>N/A</v>
      </c>
      <c r="G112" s="8">
        <v>4.5512689699999997E-2</v>
      </c>
      <c r="H112" s="9" t="str">
        <f t="shared" si="21"/>
        <v>N/A</v>
      </c>
      <c r="I112" s="10">
        <v>-0.28399999999999997</v>
      </c>
      <c r="J112" s="10">
        <v>12.13</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0.1010027923</v>
      </c>
      <c r="D114" s="9" t="str">
        <f t="shared" si="19"/>
        <v>N/A</v>
      </c>
      <c r="E114" s="9">
        <v>3.3437768899999998E-2</v>
      </c>
      <c r="F114" s="9" t="str">
        <f t="shared" si="20"/>
        <v>N/A</v>
      </c>
      <c r="G114" s="8">
        <v>0</v>
      </c>
      <c r="H114" s="9" t="str">
        <f t="shared" si="21"/>
        <v>N/A</v>
      </c>
      <c r="I114" s="10">
        <v>-66.900000000000006</v>
      </c>
      <c r="J114" s="10">
        <v>-100</v>
      </c>
      <c r="K114" s="9" t="str">
        <f t="shared" si="22"/>
        <v>No</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4.8989799801</v>
      </c>
      <c r="D116" s="9" t="str">
        <f t="shared" si="19"/>
        <v>N/A</v>
      </c>
      <c r="E116" s="9">
        <v>5.2558915753999997</v>
      </c>
      <c r="F116" s="9" t="str">
        <f t="shared" si="20"/>
        <v>N/A</v>
      </c>
      <c r="G116" s="8">
        <v>5.1943205910000003</v>
      </c>
      <c r="H116" s="9" t="str">
        <f t="shared" si="21"/>
        <v>N/A</v>
      </c>
      <c r="I116" s="10">
        <v>7.2850000000000001</v>
      </c>
      <c r="J116" s="10">
        <v>-1.17</v>
      </c>
      <c r="K116" s="9" t="str">
        <f t="shared" si="22"/>
        <v>Yes</v>
      </c>
    </row>
    <row r="117" spans="1:11" x14ac:dyDescent="0.2">
      <c r="A117" s="81" t="s">
        <v>917</v>
      </c>
      <c r="B117" s="34" t="s">
        <v>217</v>
      </c>
      <c r="C117" s="90">
        <v>0</v>
      </c>
      <c r="D117" s="9" t="str">
        <f t="shared" si="19"/>
        <v>N/A</v>
      </c>
      <c r="E117" s="9">
        <v>0</v>
      </c>
      <c r="F117" s="9" t="str">
        <f t="shared" si="20"/>
        <v>N/A</v>
      </c>
      <c r="G117" s="8">
        <v>0</v>
      </c>
      <c r="H117" s="9" t="str">
        <f t="shared" si="21"/>
        <v>N/A</v>
      </c>
      <c r="I117" s="10" t="s">
        <v>1743</v>
      </c>
      <c r="J117" s="10" t="s">
        <v>1743</v>
      </c>
      <c r="K117" s="9" t="str">
        <f t="shared" si="22"/>
        <v>N/A</v>
      </c>
    </row>
    <row r="118" spans="1:11" x14ac:dyDescent="0.2">
      <c r="A118" s="81" t="s">
        <v>918</v>
      </c>
      <c r="B118" s="34" t="s">
        <v>217</v>
      </c>
      <c r="C118" s="90">
        <v>0.65597671229999999</v>
      </c>
      <c r="D118" s="9" t="str">
        <f t="shared" si="19"/>
        <v>N/A</v>
      </c>
      <c r="E118" s="9">
        <v>0.66030975609999998</v>
      </c>
      <c r="F118" s="9" t="str">
        <f t="shared" si="20"/>
        <v>N/A</v>
      </c>
      <c r="G118" s="8">
        <v>0.68488780090000001</v>
      </c>
      <c r="H118" s="9" t="str">
        <f t="shared" si="21"/>
        <v>N/A</v>
      </c>
      <c r="I118" s="10">
        <v>0.66049999999999998</v>
      </c>
      <c r="J118" s="10">
        <v>3.722</v>
      </c>
      <c r="K118" s="9" t="str">
        <f t="shared" si="22"/>
        <v>Yes</v>
      </c>
    </row>
    <row r="119" spans="1:11" x14ac:dyDescent="0.2">
      <c r="A119" s="81" t="s">
        <v>919</v>
      </c>
      <c r="B119" s="34" t="s">
        <v>217</v>
      </c>
      <c r="C119" s="90">
        <v>0</v>
      </c>
      <c r="D119" s="9" t="str">
        <f t="shared" si="19"/>
        <v>N/A</v>
      </c>
      <c r="E119" s="9">
        <v>0</v>
      </c>
      <c r="F119" s="9" t="str">
        <f t="shared" si="20"/>
        <v>N/A</v>
      </c>
      <c r="G119" s="8">
        <v>0</v>
      </c>
      <c r="H119" s="9" t="str">
        <f t="shared" si="21"/>
        <v>N/A</v>
      </c>
      <c r="I119" s="10" t="s">
        <v>1743</v>
      </c>
      <c r="J119" s="10" t="s">
        <v>1743</v>
      </c>
      <c r="K119" s="9" t="str">
        <f t="shared" si="22"/>
        <v>N/A</v>
      </c>
    </row>
    <row r="120" spans="1:11" x14ac:dyDescent="0.2">
      <c r="A120" s="81" t="s">
        <v>920</v>
      </c>
      <c r="B120" s="34" t="s">
        <v>217</v>
      </c>
      <c r="C120" s="90">
        <v>0</v>
      </c>
      <c r="D120" s="9" t="str">
        <f t="shared" si="19"/>
        <v>N/A</v>
      </c>
      <c r="E120" s="9">
        <v>0</v>
      </c>
      <c r="F120" s="9" t="str">
        <f t="shared" si="20"/>
        <v>N/A</v>
      </c>
      <c r="G120" s="8">
        <v>0</v>
      </c>
      <c r="H120" s="9" t="str">
        <f t="shared" si="21"/>
        <v>N/A</v>
      </c>
      <c r="I120" s="10" t="s">
        <v>1743</v>
      </c>
      <c r="J120" s="10" t="s">
        <v>1743</v>
      </c>
      <c r="K120" s="9" t="str">
        <f t="shared" si="22"/>
        <v>N/A</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v>
      </c>
      <c r="D130" s="9" t="str">
        <f t="shared" si="19"/>
        <v>N/A</v>
      </c>
      <c r="E130" s="9">
        <v>0</v>
      </c>
      <c r="F130" s="9" t="str">
        <f t="shared" si="20"/>
        <v>N/A</v>
      </c>
      <c r="G130" s="8">
        <v>0</v>
      </c>
      <c r="H130" s="9" t="str">
        <f t="shared" si="21"/>
        <v>N/A</v>
      </c>
      <c r="I130" s="10" t="s">
        <v>1743</v>
      </c>
      <c r="J130" s="10" t="s">
        <v>1743</v>
      </c>
      <c r="K130" s="9" t="str">
        <f t="shared" si="22"/>
        <v>N/A</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340767</v>
      </c>
      <c r="D6" s="9" t="str">
        <f>IF($B6="N/A","N/A",IF(C6&gt;15,"No",IF(C6&lt;-15,"No","Yes")))</f>
        <v>N/A</v>
      </c>
      <c r="E6" s="35">
        <v>402928</v>
      </c>
      <c r="F6" s="9" t="str">
        <f>IF($B6="N/A","N/A",IF(E6&gt;15,"No",IF(E6&lt;-15,"No","Yes")))</f>
        <v>N/A</v>
      </c>
      <c r="G6" s="35">
        <v>435611</v>
      </c>
      <c r="H6" s="9" t="str">
        <f>IF($B6="N/A","N/A",IF(G6&gt;15,"No",IF(G6&lt;-15,"No","Yes")))</f>
        <v>N/A</v>
      </c>
      <c r="I6" s="10">
        <v>18.239999999999998</v>
      </c>
      <c r="J6" s="10">
        <v>8.1110000000000007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220.36418139</v>
      </c>
      <c r="D9" s="9" t="str">
        <f t="shared" ref="D9:D17" si="1">IF($B9="N/A","N/A",IF(C9&gt;15,"No",IF(C9&lt;-15,"No","Yes")))</f>
        <v>N/A</v>
      </c>
      <c r="E9" s="36">
        <v>224.32768385</v>
      </c>
      <c r="F9" s="9" t="str">
        <f>IF($B9="N/A","N/A",IF(E9&gt;15,"No",IF(E9&lt;-15,"No","Yes")))</f>
        <v>N/A</v>
      </c>
      <c r="G9" s="36">
        <v>237.65038532</v>
      </c>
      <c r="H9" s="9" t="str">
        <f>IF($B9="N/A","N/A",IF(G9&gt;15,"No",IF(G9&lt;-15,"No","Yes")))</f>
        <v>N/A</v>
      </c>
      <c r="I9" s="10">
        <v>1.7989999999999999</v>
      </c>
      <c r="J9" s="10">
        <v>5.9390000000000001</v>
      </c>
      <c r="K9" s="9" t="str">
        <f t="shared" si="0"/>
        <v>Yes</v>
      </c>
    </row>
    <row r="10" spans="1:11" x14ac:dyDescent="0.2">
      <c r="A10" s="81" t="s">
        <v>16</v>
      </c>
      <c r="B10" s="34" t="s">
        <v>217</v>
      </c>
      <c r="C10" s="80">
        <v>34.478397262999998</v>
      </c>
      <c r="D10" s="9" t="str">
        <f t="shared" si="1"/>
        <v>N/A</v>
      </c>
      <c r="E10" s="8">
        <v>34.168387404000001</v>
      </c>
      <c r="F10" s="9" t="str">
        <f>IF($B10="N/A","N/A",IF(E10&gt;15,"No",IF(E10&lt;-15,"No","Yes")))</f>
        <v>N/A</v>
      </c>
      <c r="G10" s="8">
        <v>35.183454963000003</v>
      </c>
      <c r="H10" s="9" t="str">
        <f>IF($B10="N/A","N/A",IF(G10&gt;15,"No",IF(G10&lt;-15,"No","Yes")))</f>
        <v>N/A</v>
      </c>
      <c r="I10" s="10">
        <v>-0.89900000000000002</v>
      </c>
      <c r="J10" s="10">
        <v>2.9710000000000001</v>
      </c>
      <c r="K10" s="9" t="str">
        <f t="shared" si="0"/>
        <v>Yes</v>
      </c>
    </row>
    <row r="11" spans="1:11" x14ac:dyDescent="0.2">
      <c r="A11" s="81" t="s">
        <v>36</v>
      </c>
      <c r="B11" s="34" t="s">
        <v>217</v>
      </c>
      <c r="C11" s="80">
        <v>45.808325768000003</v>
      </c>
      <c r="D11" s="9" t="str">
        <f t="shared" si="1"/>
        <v>N/A</v>
      </c>
      <c r="E11" s="8">
        <v>45.635273413</v>
      </c>
      <c r="F11" s="9" t="str">
        <f>IF($B11="N/A","N/A",IF(E11&gt;15,"No",IF(E11&lt;-15,"No","Yes")))</f>
        <v>N/A</v>
      </c>
      <c r="G11" s="8">
        <v>49.524576883999998</v>
      </c>
      <c r="H11" s="9" t="str">
        <f>IF($B11="N/A","N/A",IF(G11&gt;15,"No",IF(G11&lt;-15,"No","Yes")))</f>
        <v>N/A</v>
      </c>
      <c r="I11" s="10">
        <v>-0.378</v>
      </c>
      <c r="J11" s="10">
        <v>8.5229999999999997</v>
      </c>
      <c r="K11" s="9" t="str">
        <f t="shared" si="0"/>
        <v>Yes</v>
      </c>
    </row>
    <row r="12" spans="1:11" x14ac:dyDescent="0.2">
      <c r="A12" s="81" t="s">
        <v>37</v>
      </c>
      <c r="B12" s="34" t="s">
        <v>217</v>
      </c>
      <c r="C12" s="80">
        <v>85.234899329000001</v>
      </c>
      <c r="D12" s="9" t="str">
        <f t="shared" si="1"/>
        <v>N/A</v>
      </c>
      <c r="E12" s="8">
        <v>74.400000000000006</v>
      </c>
      <c r="F12" s="9" t="str">
        <f>IF($B12="N/A","N/A",IF(E12&gt;15,"No",IF(E12&lt;-15,"No","Yes")))</f>
        <v>N/A</v>
      </c>
      <c r="G12" s="8">
        <v>36.649214659999998</v>
      </c>
      <c r="H12" s="9" t="str">
        <f>IF($B12="N/A","N/A",IF(G12&gt;15,"No",IF(G12&lt;-15,"No","Yes")))</f>
        <v>N/A</v>
      </c>
      <c r="I12" s="10">
        <v>-12.7</v>
      </c>
      <c r="J12" s="10">
        <v>-50.7</v>
      </c>
      <c r="K12" s="9" t="str">
        <f t="shared" si="0"/>
        <v>No</v>
      </c>
    </row>
    <row r="13" spans="1:11" x14ac:dyDescent="0.2">
      <c r="A13" s="81" t="s">
        <v>38</v>
      </c>
      <c r="B13" s="34" t="s">
        <v>217</v>
      </c>
      <c r="C13" s="80">
        <v>19.653957238</v>
      </c>
      <c r="D13" s="9" t="str">
        <f t="shared" si="1"/>
        <v>N/A</v>
      </c>
      <c r="E13" s="8">
        <v>20.27521376</v>
      </c>
      <c r="F13" s="9" t="str">
        <f>IF($B13="N/A","N/A",IF(E13&gt;15,"No",IF(E13&lt;-15,"No","Yes")))</f>
        <v>N/A</v>
      </c>
      <c r="G13" s="8">
        <v>18.999085901000001</v>
      </c>
      <c r="H13" s="9" t="str">
        <f>IF($B13="N/A","N/A",IF(G13&gt;15,"No",IF(G13&lt;-15,"No","Yes")))</f>
        <v>N/A</v>
      </c>
      <c r="I13" s="10">
        <v>3.161</v>
      </c>
      <c r="J13" s="10">
        <v>-6.29</v>
      </c>
      <c r="K13" s="9" t="str">
        <f t="shared" si="0"/>
        <v>Yes</v>
      </c>
    </row>
    <row r="14" spans="1:11" x14ac:dyDescent="0.2">
      <c r="A14" s="81" t="s">
        <v>676</v>
      </c>
      <c r="B14" s="34" t="s">
        <v>217</v>
      </c>
      <c r="C14" s="80">
        <v>14.498469629000001</v>
      </c>
      <c r="D14" s="9" t="str">
        <f t="shared" si="1"/>
        <v>N/A</v>
      </c>
      <c r="E14" s="8">
        <v>15.659869753000001</v>
      </c>
      <c r="F14" s="9" t="str">
        <f t="shared" ref="F14:F33" si="2">IF($B14="N/A","N/A",IF(E14&gt;15,"No",IF(E14&lt;-15,"No","Yes")))</f>
        <v>N/A</v>
      </c>
      <c r="G14" s="8">
        <v>17.409799110000002</v>
      </c>
      <c r="H14" s="9" t="str">
        <f t="shared" ref="H14:H33" si="3">IF($B14="N/A","N/A",IF(G14&gt;15,"No",IF(G14&lt;-15,"No","Yes")))</f>
        <v>N/A</v>
      </c>
      <c r="I14" s="10">
        <v>8.0109999999999992</v>
      </c>
      <c r="J14" s="10">
        <v>11.17</v>
      </c>
      <c r="K14" s="9" t="str">
        <f t="shared" ref="K14:K30" si="4">IF(J14="Div by 0", "N/A", IF(J14="N/A","N/A", IF(J14&gt;30, "No", IF(J14&lt;-30, "No", "Yes"))))</f>
        <v>Yes</v>
      </c>
    </row>
    <row r="15" spans="1:11" x14ac:dyDescent="0.2">
      <c r="A15" s="81" t="s">
        <v>677</v>
      </c>
      <c r="B15" s="34" t="s">
        <v>217</v>
      </c>
      <c r="C15" s="80">
        <v>1.8945496482999999</v>
      </c>
      <c r="D15" s="9" t="str">
        <f t="shared" si="1"/>
        <v>N/A</v>
      </c>
      <c r="E15" s="8">
        <v>2.4004288606999999</v>
      </c>
      <c r="F15" s="9" t="str">
        <f t="shared" si="2"/>
        <v>N/A</v>
      </c>
      <c r="G15" s="8">
        <v>2.8300479097000002</v>
      </c>
      <c r="H15" s="9" t="str">
        <f t="shared" si="3"/>
        <v>N/A</v>
      </c>
      <c r="I15" s="10">
        <v>26.7</v>
      </c>
      <c r="J15" s="10">
        <v>17.899999999999999</v>
      </c>
      <c r="K15" s="9" t="str">
        <f t="shared" si="4"/>
        <v>Yes</v>
      </c>
    </row>
    <row r="16" spans="1:11" x14ac:dyDescent="0.2">
      <c r="A16" s="81" t="s">
        <v>380</v>
      </c>
      <c r="B16" s="34" t="s">
        <v>217</v>
      </c>
      <c r="C16" s="80">
        <v>56.570912088999997</v>
      </c>
      <c r="D16" s="9" t="str">
        <f t="shared" si="1"/>
        <v>N/A</v>
      </c>
      <c r="E16" s="8">
        <v>54.717468132999997</v>
      </c>
      <c r="F16" s="9" t="str">
        <f t="shared" si="2"/>
        <v>N/A</v>
      </c>
      <c r="G16" s="8">
        <v>52.993840835</v>
      </c>
      <c r="H16" s="9" t="str">
        <f t="shared" si="3"/>
        <v>N/A</v>
      </c>
      <c r="I16" s="10">
        <v>-3.28</v>
      </c>
      <c r="J16" s="10">
        <v>-3.15</v>
      </c>
      <c r="K16" s="9" t="str">
        <f t="shared" si="4"/>
        <v>Yes</v>
      </c>
    </row>
    <row r="17" spans="1:11" x14ac:dyDescent="0.2">
      <c r="A17" s="81" t="s">
        <v>381</v>
      </c>
      <c r="B17" s="34" t="s">
        <v>217</v>
      </c>
      <c r="C17" s="80">
        <v>0.2042451294</v>
      </c>
      <c r="D17" s="9" t="str">
        <f t="shared" si="1"/>
        <v>N/A</v>
      </c>
      <c r="E17" s="8">
        <v>0.33455108610000001</v>
      </c>
      <c r="F17" s="9" t="str">
        <f t="shared" si="2"/>
        <v>N/A</v>
      </c>
      <c r="G17" s="8">
        <v>0.41734483290000002</v>
      </c>
      <c r="H17" s="9" t="str">
        <f t="shared" si="3"/>
        <v>N/A</v>
      </c>
      <c r="I17" s="10">
        <v>63.8</v>
      </c>
      <c r="J17" s="10">
        <v>24.75</v>
      </c>
      <c r="K17" s="9" t="str">
        <f t="shared" si="4"/>
        <v>Yes</v>
      </c>
    </row>
    <row r="18" spans="1:11" x14ac:dyDescent="0.2">
      <c r="A18" s="81" t="s">
        <v>382</v>
      </c>
      <c r="B18" s="34" t="s">
        <v>217</v>
      </c>
      <c r="C18" s="80">
        <v>4.3724891199999998E-2</v>
      </c>
      <c r="D18" s="9" t="str">
        <f t="shared" ref="D18:D33" si="5">IF($B18="N/A","N/A",IF(C18&gt;15,"No",IF(C18&lt;-15,"No","Yes")))</f>
        <v>N/A</v>
      </c>
      <c r="E18" s="8">
        <v>3.10229123E-2</v>
      </c>
      <c r="F18" s="9" t="str">
        <f t="shared" si="2"/>
        <v>N/A</v>
      </c>
      <c r="G18" s="8">
        <v>4.3846459300000001E-2</v>
      </c>
      <c r="H18" s="9" t="str">
        <f t="shared" si="3"/>
        <v>N/A</v>
      </c>
      <c r="I18" s="10">
        <v>-29</v>
      </c>
      <c r="J18" s="10">
        <v>41.34</v>
      </c>
      <c r="K18" s="9" t="str">
        <f t="shared" si="4"/>
        <v>No</v>
      </c>
    </row>
    <row r="19" spans="1:11" x14ac:dyDescent="0.2">
      <c r="A19" s="81" t="s">
        <v>383</v>
      </c>
      <c r="B19" s="34" t="s">
        <v>217</v>
      </c>
      <c r="C19" s="80">
        <v>12.03784404</v>
      </c>
      <c r="D19" s="9" t="str">
        <f t="shared" si="5"/>
        <v>N/A</v>
      </c>
      <c r="E19" s="8">
        <v>11.909075567</v>
      </c>
      <c r="F19" s="9" t="str">
        <f t="shared" si="2"/>
        <v>N/A</v>
      </c>
      <c r="G19" s="8">
        <v>12.599773651</v>
      </c>
      <c r="H19" s="9" t="str">
        <f t="shared" si="3"/>
        <v>N/A</v>
      </c>
      <c r="I19" s="10">
        <v>-1.07</v>
      </c>
      <c r="J19" s="10">
        <v>5.8</v>
      </c>
      <c r="K19" s="9" t="str">
        <f t="shared" si="4"/>
        <v>Yes</v>
      </c>
    </row>
    <row r="20" spans="1:11" x14ac:dyDescent="0.2">
      <c r="A20" s="81" t="s">
        <v>385</v>
      </c>
      <c r="B20" s="34" t="s">
        <v>217</v>
      </c>
      <c r="C20" s="80">
        <v>0.85043446109999998</v>
      </c>
      <c r="D20" s="9" t="str">
        <f t="shared" si="5"/>
        <v>N/A</v>
      </c>
      <c r="E20" s="8">
        <v>0.50703847830000004</v>
      </c>
      <c r="F20" s="9" t="str">
        <f t="shared" si="2"/>
        <v>N/A</v>
      </c>
      <c r="G20" s="8">
        <v>0.1721719608</v>
      </c>
      <c r="H20" s="9" t="str">
        <f t="shared" si="3"/>
        <v>N/A</v>
      </c>
      <c r="I20" s="10">
        <v>-40.4</v>
      </c>
      <c r="J20" s="10">
        <v>-66</v>
      </c>
      <c r="K20" s="9" t="str">
        <f t="shared" si="4"/>
        <v>No</v>
      </c>
    </row>
    <row r="21" spans="1:11" x14ac:dyDescent="0.2">
      <c r="A21" s="81" t="s">
        <v>386</v>
      </c>
      <c r="B21" s="34" t="s">
        <v>217</v>
      </c>
      <c r="C21" s="80">
        <v>8.7153392201000006</v>
      </c>
      <c r="D21" s="9" t="str">
        <f t="shared" si="5"/>
        <v>N/A</v>
      </c>
      <c r="E21" s="8">
        <v>9.6116427749</v>
      </c>
      <c r="F21" s="9" t="str">
        <f t="shared" si="2"/>
        <v>N/A</v>
      </c>
      <c r="G21" s="8">
        <v>9.1657465031999994</v>
      </c>
      <c r="H21" s="9" t="str">
        <f t="shared" si="3"/>
        <v>N/A</v>
      </c>
      <c r="I21" s="10">
        <v>10.28</v>
      </c>
      <c r="J21" s="10">
        <v>-4.6399999999999997</v>
      </c>
      <c r="K21" s="9" t="str">
        <f t="shared" si="4"/>
        <v>Yes</v>
      </c>
    </row>
    <row r="22" spans="1:11" x14ac:dyDescent="0.2">
      <c r="A22" s="81" t="s">
        <v>387</v>
      </c>
      <c r="B22" s="34" t="s">
        <v>217</v>
      </c>
      <c r="C22" s="80">
        <v>3.3051909368999999</v>
      </c>
      <c r="D22" s="9" t="str">
        <f t="shared" si="5"/>
        <v>N/A</v>
      </c>
      <c r="E22" s="8">
        <v>3.6902374617999998</v>
      </c>
      <c r="F22" s="9" t="str">
        <f t="shared" si="2"/>
        <v>N/A</v>
      </c>
      <c r="G22" s="8">
        <v>3.9700558525999998</v>
      </c>
      <c r="H22" s="9" t="str">
        <f t="shared" si="3"/>
        <v>N/A</v>
      </c>
      <c r="I22" s="10">
        <v>11.65</v>
      </c>
      <c r="J22" s="10">
        <v>7.5830000000000002</v>
      </c>
      <c r="K22" s="9" t="str">
        <f t="shared" si="4"/>
        <v>Yes</v>
      </c>
    </row>
    <row r="23" spans="1:11" x14ac:dyDescent="0.2">
      <c r="A23" s="81" t="s">
        <v>390</v>
      </c>
      <c r="B23" s="34" t="s">
        <v>217</v>
      </c>
      <c r="C23" s="80">
        <v>0</v>
      </c>
      <c r="D23" s="9" t="str">
        <f t="shared" si="5"/>
        <v>N/A</v>
      </c>
      <c r="E23" s="8">
        <v>4.9636660000000003E-4</v>
      </c>
      <c r="F23" s="9" t="str">
        <f t="shared" si="2"/>
        <v>N/A</v>
      </c>
      <c r="G23" s="8">
        <v>0</v>
      </c>
      <c r="H23" s="9" t="str">
        <f t="shared" si="3"/>
        <v>N/A</v>
      </c>
      <c r="I23" s="10" t="s">
        <v>1743</v>
      </c>
      <c r="J23" s="10">
        <v>-100</v>
      </c>
      <c r="K23" s="9" t="str">
        <f t="shared" si="4"/>
        <v>No</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0.32192084329999998</v>
      </c>
      <c r="D25" s="9" t="str">
        <f t="shared" si="5"/>
        <v>N/A</v>
      </c>
      <c r="E25" s="8">
        <v>6.4279474200000006E-2</v>
      </c>
      <c r="F25" s="9" t="str">
        <f t="shared" si="2"/>
        <v>N/A</v>
      </c>
      <c r="G25" s="8">
        <v>0</v>
      </c>
      <c r="H25" s="9" t="str">
        <f t="shared" si="3"/>
        <v>N/A</v>
      </c>
      <c r="I25" s="10">
        <v>-80</v>
      </c>
      <c r="J25" s="10">
        <v>-100</v>
      </c>
      <c r="K25" s="9" t="str">
        <f t="shared" si="4"/>
        <v>No</v>
      </c>
    </row>
    <row r="26" spans="1:11" x14ac:dyDescent="0.2">
      <c r="A26" s="81" t="s">
        <v>393</v>
      </c>
      <c r="B26" s="34" t="s">
        <v>217</v>
      </c>
      <c r="C26" s="80">
        <v>1.9368072600000001E-2</v>
      </c>
      <c r="D26" s="9" t="str">
        <f t="shared" si="5"/>
        <v>N/A</v>
      </c>
      <c r="E26" s="8">
        <v>6.9491324000000004E-3</v>
      </c>
      <c r="F26" s="9" t="str">
        <f t="shared" si="2"/>
        <v>N/A</v>
      </c>
      <c r="G26" s="8">
        <v>0</v>
      </c>
      <c r="H26" s="9" t="str">
        <f t="shared" si="3"/>
        <v>N/A</v>
      </c>
      <c r="I26" s="10">
        <v>-64.099999999999994</v>
      </c>
      <c r="J26" s="10">
        <v>-100</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0.4930054847</v>
      </c>
      <c r="D29" s="9" t="str">
        <f t="shared" si="5"/>
        <v>N/A</v>
      </c>
      <c r="E29" s="8">
        <v>0.44945995309999998</v>
      </c>
      <c r="F29" s="9" t="str">
        <f t="shared" si="2"/>
        <v>N/A</v>
      </c>
      <c r="G29" s="8">
        <v>0.22772611340000001</v>
      </c>
      <c r="H29" s="9" t="str">
        <f t="shared" si="3"/>
        <v>N/A</v>
      </c>
      <c r="I29" s="10">
        <v>-8.83</v>
      </c>
      <c r="J29" s="10">
        <v>-49.3</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99.979164648999998</v>
      </c>
      <c r="D31" s="9" t="str">
        <f t="shared" si="5"/>
        <v>N/A</v>
      </c>
      <c r="E31" s="8">
        <v>99.979400785999999</v>
      </c>
      <c r="F31" s="9" t="str">
        <f t="shared" si="2"/>
        <v>N/A</v>
      </c>
      <c r="G31" s="8">
        <v>99.970156860000003</v>
      </c>
      <c r="H31" s="9" t="str">
        <f t="shared" si="3"/>
        <v>N/A</v>
      </c>
      <c r="I31" s="10">
        <v>2.0000000000000001E-4</v>
      </c>
      <c r="J31" s="10">
        <v>-8.9999999999999993E-3</v>
      </c>
      <c r="K31" s="9" t="str">
        <f t="shared" ref="K31:K43" si="6">IF(J31="Div by 0", "N/A", IF(J31="N/A","N/A", IF(J31&gt;30, "No", IF(J31&lt;-30, "No", "Yes"))))</f>
        <v>Yes</v>
      </c>
    </row>
    <row r="32" spans="1:11" x14ac:dyDescent="0.2">
      <c r="A32" s="81" t="s">
        <v>39</v>
      </c>
      <c r="B32" s="34" t="s">
        <v>271</v>
      </c>
      <c r="C32" s="80">
        <v>99.987648069000002</v>
      </c>
      <c r="D32" s="9" t="str">
        <f>IF($B32="N/A","N/A",IF(C32&gt;100,"No",IF(C32&lt;85,"No","Yes")))</f>
        <v>Yes</v>
      </c>
      <c r="E32" s="8">
        <v>99.992629457999996</v>
      </c>
      <c r="F32" s="9" t="str">
        <f>IF($B32="N/A","N/A",IF(E32&gt;100,"No",IF(E32&lt;85,"No","Yes")))</f>
        <v>Yes</v>
      </c>
      <c r="G32" s="8">
        <v>99.981199595000007</v>
      </c>
      <c r="H32" s="9" t="str">
        <f>IF($B32="N/A","N/A",IF(G32&gt;100,"No",IF(G32&lt;85,"No","Yes")))</f>
        <v>Yes</v>
      </c>
      <c r="I32" s="10">
        <v>5.0000000000000001E-3</v>
      </c>
      <c r="J32" s="10">
        <v>-1.0999999999999999E-2</v>
      </c>
      <c r="K32" s="9" t="str">
        <f t="shared" si="6"/>
        <v>Yes</v>
      </c>
    </row>
    <row r="33" spans="1:11" x14ac:dyDescent="0.2">
      <c r="A33" s="81" t="s">
        <v>904</v>
      </c>
      <c r="B33" s="34" t="s">
        <v>217</v>
      </c>
      <c r="C33" s="80">
        <v>71.669171343000002</v>
      </c>
      <c r="D33" s="9" t="str">
        <f t="shared" si="5"/>
        <v>N/A</v>
      </c>
      <c r="E33" s="8">
        <v>72.775633307999996</v>
      </c>
      <c r="F33" s="9" t="str">
        <f t="shared" si="2"/>
        <v>N/A</v>
      </c>
      <c r="G33" s="8">
        <v>73.249119938999996</v>
      </c>
      <c r="H33" s="9" t="str">
        <f t="shared" si="3"/>
        <v>N/A</v>
      </c>
      <c r="I33" s="10">
        <v>1.544</v>
      </c>
      <c r="J33" s="10">
        <v>0.65059999999999996</v>
      </c>
      <c r="K33" s="9" t="str">
        <f t="shared" si="6"/>
        <v>Yes</v>
      </c>
    </row>
    <row r="34" spans="1:11" x14ac:dyDescent="0.2">
      <c r="A34" s="81" t="s">
        <v>845</v>
      </c>
      <c r="B34" s="34" t="s">
        <v>272</v>
      </c>
      <c r="C34" s="80">
        <v>3.3202620517999999</v>
      </c>
      <c r="D34" s="9" t="str">
        <f>IF($B34="N/A","N/A",IF(C34&gt;25,"No",IF(C34&lt;5,"No","Yes")))</f>
        <v>No</v>
      </c>
      <c r="E34" s="8">
        <v>3.2781839169000002</v>
      </c>
      <c r="F34" s="9" t="str">
        <f>IF($B34="N/A","N/A",IF(E34&gt;25,"No",IF(E34&lt;5,"No","Yes")))</f>
        <v>No</v>
      </c>
      <c r="G34" s="8">
        <v>2.8561521627999999</v>
      </c>
      <c r="H34" s="9" t="str">
        <f>IF($B34="N/A","N/A",IF(G34&gt;25,"No",IF(G34&lt;5,"No","Yes")))</f>
        <v>No</v>
      </c>
      <c r="I34" s="10">
        <v>-1.27</v>
      </c>
      <c r="J34" s="10">
        <v>-12.9</v>
      </c>
      <c r="K34" s="9" t="str">
        <f t="shared" si="6"/>
        <v>Yes</v>
      </c>
    </row>
    <row r="35" spans="1:11" x14ac:dyDescent="0.2">
      <c r="A35" s="81" t="s">
        <v>846</v>
      </c>
      <c r="B35" s="34" t="s">
        <v>273</v>
      </c>
      <c r="C35" s="80">
        <v>60.300678611000002</v>
      </c>
      <c r="D35" s="9" t="str">
        <f>IF($B35="N/A","N/A",IF(C35&gt;70,"No",IF(C35&lt;40,"No","Yes")))</f>
        <v>Yes</v>
      </c>
      <c r="E35" s="8">
        <v>59.817795926000002</v>
      </c>
      <c r="F35" s="9" t="str">
        <f>IF($B35="N/A","N/A",IF(E35&gt;70,"No",IF(E35&lt;40,"No","Yes")))</f>
        <v>Yes</v>
      </c>
      <c r="G35" s="8">
        <v>59.145175105</v>
      </c>
      <c r="H35" s="9" t="str">
        <f>IF($B35="N/A","N/A",IF(G35&gt;70,"No",IF(G35&lt;40,"No","Yes")))</f>
        <v>Yes</v>
      </c>
      <c r="I35" s="10">
        <v>-0.80100000000000005</v>
      </c>
      <c r="J35" s="10">
        <v>-1.1200000000000001</v>
      </c>
      <c r="K35" s="9" t="str">
        <f t="shared" si="6"/>
        <v>Yes</v>
      </c>
    </row>
    <row r="36" spans="1:11" x14ac:dyDescent="0.2">
      <c r="A36" s="81" t="s">
        <v>847</v>
      </c>
      <c r="B36" s="34" t="s">
        <v>274</v>
      </c>
      <c r="C36" s="80">
        <v>36.379059337000001</v>
      </c>
      <c r="D36" s="9" t="str">
        <f>IF($B36="N/A","N/A",IF(C36&gt;55,"No",IF(C36&lt;20,"No","Yes")))</f>
        <v>Yes</v>
      </c>
      <c r="E36" s="8">
        <v>36.904020156999998</v>
      </c>
      <c r="F36" s="9" t="str">
        <f>IF($B36="N/A","N/A",IF(E36&gt;55,"No",IF(E36&lt;20,"No","Yes")))</f>
        <v>Yes</v>
      </c>
      <c r="G36" s="8">
        <v>37.998672732000003</v>
      </c>
      <c r="H36" s="9" t="str">
        <f>IF($B36="N/A","N/A",IF(G36&gt;55,"No",IF(G36&lt;20,"No","Yes")))</f>
        <v>Yes</v>
      </c>
      <c r="I36" s="10">
        <v>1.4430000000000001</v>
      </c>
      <c r="J36" s="10">
        <v>2.9660000000000002</v>
      </c>
      <c r="K36" s="9" t="str">
        <f t="shared" si="6"/>
        <v>Yes</v>
      </c>
    </row>
    <row r="37" spans="1:11" x14ac:dyDescent="0.2">
      <c r="A37" s="81" t="s">
        <v>167</v>
      </c>
      <c r="B37" s="34" t="s">
        <v>250</v>
      </c>
      <c r="C37" s="80">
        <v>31.686753706000001</v>
      </c>
      <c r="D37" s="9" t="str">
        <f>IF($B37="N/A","N/A",IF(C37&gt;95,"Yes","No"))</f>
        <v>No</v>
      </c>
      <c r="E37" s="8">
        <v>33.038160664000003</v>
      </c>
      <c r="F37" s="9" t="str">
        <f>IF($B37="N/A","N/A",IF(E37&gt;95,"Yes","No"))</f>
        <v>No</v>
      </c>
      <c r="G37" s="8">
        <v>35.023449821</v>
      </c>
      <c r="H37" s="9" t="str">
        <f>IF($B37="N/A","N/A",IF(G37&gt;95,"Yes","No"))</f>
        <v>No</v>
      </c>
      <c r="I37" s="10">
        <v>4.2649999999999997</v>
      </c>
      <c r="J37" s="10">
        <v>6.0090000000000003</v>
      </c>
      <c r="K37" s="9" t="str">
        <f t="shared" si="6"/>
        <v>Yes</v>
      </c>
    </row>
    <row r="38" spans="1:11" x14ac:dyDescent="0.2">
      <c r="A38" s="81" t="s">
        <v>41</v>
      </c>
      <c r="B38" s="34" t="s">
        <v>217</v>
      </c>
      <c r="C38" s="80">
        <v>73.743483334999993</v>
      </c>
      <c r="D38" s="9" t="str">
        <f t="shared" ref="D38:D47" si="7">IF($B38="N/A","N/A",IF(C38&gt;15,"No",IF(C38&lt;-15,"No","Yes")))</f>
        <v>N/A</v>
      </c>
      <c r="E38" s="8">
        <v>74.115080372999998</v>
      </c>
      <c r="F38" s="9" t="str">
        <f>IF($B38="N/A","N/A",IF(E38&gt;15,"No",IF(E38&lt;-15,"No","Yes")))</f>
        <v>N/A</v>
      </c>
      <c r="G38" s="8">
        <v>75.721148639999996</v>
      </c>
      <c r="H38" s="9" t="str">
        <f>IF($B38="N/A","N/A",IF(G38&gt;15,"No",IF(G38&lt;-15,"No","Yes")))</f>
        <v>N/A</v>
      </c>
      <c r="I38" s="10">
        <v>0.50390000000000001</v>
      </c>
      <c r="J38" s="10">
        <v>2.1669999999999998</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71.504907232999997</v>
      </c>
      <c r="D40" s="9" t="str">
        <f>IF($B40="N/A","N/A",IF(C40&gt;100,"No",IF(C40&lt;98,"No","Yes")))</f>
        <v>No</v>
      </c>
      <c r="E40" s="8">
        <v>71.471115717999993</v>
      </c>
      <c r="F40" s="9" t="str">
        <f>IF($B40="N/A","N/A",IF(E40&gt;100,"No",IF(E40&lt;98,"No","Yes")))</f>
        <v>No</v>
      </c>
      <c r="G40" s="8">
        <v>72.734916142000003</v>
      </c>
      <c r="H40" s="9" t="str">
        <f>IF($B40="N/A","N/A",IF(G40&gt;100,"No",IF(G40&lt;98,"No","Yes")))</f>
        <v>No</v>
      </c>
      <c r="I40" s="10">
        <v>-4.7E-2</v>
      </c>
      <c r="J40" s="10">
        <v>1.768</v>
      </c>
      <c r="K40" s="9" t="str">
        <f t="shared" si="6"/>
        <v>Yes</v>
      </c>
    </row>
    <row r="41" spans="1:11" x14ac:dyDescent="0.2">
      <c r="A41" s="81" t="s">
        <v>44</v>
      </c>
      <c r="B41" s="34" t="s">
        <v>217</v>
      </c>
      <c r="C41" s="80">
        <v>77.553760951000001</v>
      </c>
      <c r="D41" s="9" t="str">
        <f t="shared" si="7"/>
        <v>N/A</v>
      </c>
      <c r="E41" s="8">
        <v>80.821063702000004</v>
      </c>
      <c r="F41" s="9" t="str">
        <f t="shared" ref="F41:F47" si="8">IF($B41="N/A","N/A",IF(E41&gt;15,"No",IF(E41&lt;-15,"No","Yes")))</f>
        <v>N/A</v>
      </c>
      <c r="G41" s="8">
        <v>81.279577363000001</v>
      </c>
      <c r="H41" s="9" t="str">
        <f t="shared" ref="H41:H47" si="9">IF($B41="N/A","N/A",IF(G41&gt;15,"No",IF(G41&lt;-15,"No","Yes")))</f>
        <v>N/A</v>
      </c>
      <c r="I41" s="10">
        <v>4.2130000000000001</v>
      </c>
      <c r="J41" s="10">
        <v>0.56730000000000003</v>
      </c>
      <c r="K41" s="9" t="str">
        <f t="shared" si="6"/>
        <v>Yes</v>
      </c>
    </row>
    <row r="42" spans="1:11" x14ac:dyDescent="0.2">
      <c r="A42" s="81" t="s">
        <v>45</v>
      </c>
      <c r="B42" s="34" t="s">
        <v>217</v>
      </c>
      <c r="C42" s="80">
        <v>20.916297763999999</v>
      </c>
      <c r="D42" s="9" t="str">
        <f t="shared" si="7"/>
        <v>N/A</v>
      </c>
      <c r="E42" s="8">
        <v>17.631460337</v>
      </c>
      <c r="F42" s="9" t="str">
        <f t="shared" si="8"/>
        <v>N/A</v>
      </c>
      <c r="G42" s="8">
        <v>16.796665050000001</v>
      </c>
      <c r="H42" s="9" t="str">
        <f t="shared" si="9"/>
        <v>N/A</v>
      </c>
      <c r="I42" s="10">
        <v>-15.7</v>
      </c>
      <c r="J42" s="10">
        <v>-4.7300000000000004</v>
      </c>
      <c r="K42" s="9" t="str">
        <f t="shared" si="6"/>
        <v>Yes</v>
      </c>
    </row>
    <row r="43" spans="1:11" x14ac:dyDescent="0.2">
      <c r="A43" s="81" t="s">
        <v>50</v>
      </c>
      <c r="B43" s="34" t="s">
        <v>217</v>
      </c>
      <c r="C43" s="80">
        <v>1.5299412843</v>
      </c>
      <c r="D43" s="9" t="str">
        <f t="shared" si="7"/>
        <v>N/A</v>
      </c>
      <c r="E43" s="8">
        <v>1.5474759615</v>
      </c>
      <c r="F43" s="9" t="str">
        <f t="shared" si="8"/>
        <v>N/A</v>
      </c>
      <c r="G43" s="8">
        <v>1.9237575869000001</v>
      </c>
      <c r="H43" s="9" t="str">
        <f t="shared" si="9"/>
        <v>N/A</v>
      </c>
      <c r="I43" s="10">
        <v>1.1459999999999999</v>
      </c>
      <c r="J43" s="10">
        <v>24.32</v>
      </c>
      <c r="K43" s="9" t="str">
        <f t="shared" si="6"/>
        <v>Yes</v>
      </c>
    </row>
    <row r="44" spans="1:11" x14ac:dyDescent="0.2">
      <c r="A44" s="81" t="s">
        <v>907</v>
      </c>
      <c r="B44" s="34" t="s">
        <v>217</v>
      </c>
      <c r="C44" s="80">
        <v>88.194572831000002</v>
      </c>
      <c r="D44" s="9" t="str">
        <f t="shared" si="7"/>
        <v>N/A</v>
      </c>
      <c r="E44" s="8">
        <v>87.178354444999997</v>
      </c>
      <c r="F44" s="9" t="str">
        <f t="shared" si="8"/>
        <v>N/A</v>
      </c>
      <c r="G44" s="8">
        <v>88.130465025000007</v>
      </c>
      <c r="H44" s="9" t="str">
        <f t="shared" si="9"/>
        <v>N/A</v>
      </c>
      <c r="I44" s="10">
        <v>-1.1499999999999999</v>
      </c>
      <c r="J44" s="10">
        <v>1.0920000000000001</v>
      </c>
      <c r="K44" s="9" t="str">
        <f>IF(J44="Div by 0", "N/A", IF(J44="N/A","N/A", IF(J44&gt;30, "No", IF(J44&lt;-30, "No", "Yes"))))</f>
        <v>Yes</v>
      </c>
    </row>
    <row r="45" spans="1:11" x14ac:dyDescent="0.2">
      <c r="A45" s="81" t="s">
        <v>908</v>
      </c>
      <c r="B45" s="34" t="s">
        <v>217</v>
      </c>
      <c r="C45" s="80">
        <v>11.805427169</v>
      </c>
      <c r="D45" s="9" t="str">
        <f t="shared" si="7"/>
        <v>N/A</v>
      </c>
      <c r="E45" s="8">
        <v>12.821645555</v>
      </c>
      <c r="F45" s="9" t="str">
        <f t="shared" si="8"/>
        <v>N/A</v>
      </c>
      <c r="G45" s="8">
        <v>11.869534975000001</v>
      </c>
      <c r="H45" s="9" t="str">
        <f t="shared" si="9"/>
        <v>N/A</v>
      </c>
      <c r="I45" s="10">
        <v>8.6080000000000005</v>
      </c>
      <c r="J45" s="10">
        <v>-7.43</v>
      </c>
      <c r="K45" s="9" t="str">
        <f>IF(J45="Div by 0", "N/A", IF(J45="N/A","N/A", IF(J45&gt;30, "No", IF(J45&lt;-30, "No", "Yes"))))</f>
        <v>Yes</v>
      </c>
    </row>
    <row r="46" spans="1:11" x14ac:dyDescent="0.2">
      <c r="A46" s="81" t="s">
        <v>931</v>
      </c>
      <c r="B46" s="34" t="s">
        <v>217</v>
      </c>
      <c r="C46" s="80">
        <v>4.3724891199999998E-2</v>
      </c>
      <c r="D46" s="9" t="str">
        <f t="shared" si="7"/>
        <v>N/A</v>
      </c>
      <c r="E46" s="8">
        <v>3.1519278900000003E-2</v>
      </c>
      <c r="F46" s="9" t="str">
        <f t="shared" si="8"/>
        <v>N/A</v>
      </c>
      <c r="G46" s="8">
        <v>4.3157771499999997E-2</v>
      </c>
      <c r="H46" s="9" t="str">
        <f t="shared" si="9"/>
        <v>N/A</v>
      </c>
      <c r="I46" s="10">
        <v>-27.9</v>
      </c>
      <c r="J46" s="10">
        <v>36.92</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44622800</v>
      </c>
      <c r="F6" s="9" t="str">
        <f t="shared" ref="F6:F15" si="1">IF($B6="N/A","N/A",IF(E6&lt;0,"No","Yes"))</f>
        <v>N/A</v>
      </c>
      <c r="G6" s="79">
        <v>52368805</v>
      </c>
      <c r="H6" s="9" t="str">
        <f t="shared" ref="H6:H15" si="2">IF($B6="N/A","N/A",IF(G6&lt;0,"No","Yes"))</f>
        <v>N/A</v>
      </c>
      <c r="I6" s="10" t="s">
        <v>217</v>
      </c>
      <c r="J6" s="10">
        <v>17.36</v>
      </c>
      <c r="K6" s="9" t="str">
        <f t="shared" ref="K6:K15" si="3">IF(J6="Div by 0", "N/A", IF(J6="N/A","N/A", IF(J6&gt;30, "No", IF(J6&lt;-30, "No", "Yes"))))</f>
        <v>Yes</v>
      </c>
    </row>
    <row r="7" spans="1:11" x14ac:dyDescent="0.2">
      <c r="A7" s="78" t="s">
        <v>445</v>
      </c>
      <c r="B7" s="5" t="s">
        <v>217</v>
      </c>
      <c r="C7" s="80" t="s">
        <v>217</v>
      </c>
      <c r="D7" s="9" t="str">
        <f t="shared" si="0"/>
        <v>N/A</v>
      </c>
      <c r="E7" s="80">
        <v>6.2559521142000003</v>
      </c>
      <c r="F7" s="9" t="str">
        <f t="shared" si="1"/>
        <v>N/A</v>
      </c>
      <c r="G7" s="80">
        <v>5.9520892256</v>
      </c>
      <c r="H7" s="9" t="str">
        <f t="shared" si="2"/>
        <v>N/A</v>
      </c>
      <c r="I7" s="10" t="s">
        <v>217</v>
      </c>
      <c r="J7" s="10">
        <v>-4.8600000000000003</v>
      </c>
      <c r="K7" s="9" t="str">
        <f t="shared" si="3"/>
        <v>Yes</v>
      </c>
    </row>
    <row r="8" spans="1:11" x14ac:dyDescent="0.2">
      <c r="A8" s="78" t="s">
        <v>446</v>
      </c>
      <c r="B8" s="5" t="s">
        <v>217</v>
      </c>
      <c r="C8" s="80" t="s">
        <v>217</v>
      </c>
      <c r="D8" s="9" t="str">
        <f t="shared" si="0"/>
        <v>N/A</v>
      </c>
      <c r="E8" s="80">
        <v>35.178101777999998</v>
      </c>
      <c r="F8" s="9" t="str">
        <f t="shared" si="1"/>
        <v>N/A</v>
      </c>
      <c r="G8" s="80">
        <v>33.590651915999999</v>
      </c>
      <c r="H8" s="9" t="str">
        <f t="shared" si="2"/>
        <v>N/A</v>
      </c>
      <c r="I8" s="10" t="s">
        <v>217</v>
      </c>
      <c r="J8" s="10">
        <v>-4.51</v>
      </c>
      <c r="K8" s="9" t="str">
        <f t="shared" si="3"/>
        <v>Yes</v>
      </c>
    </row>
    <row r="9" spans="1:11" x14ac:dyDescent="0.2">
      <c r="A9" s="78" t="s">
        <v>447</v>
      </c>
      <c r="B9" s="5" t="s">
        <v>217</v>
      </c>
      <c r="C9" s="80" t="s">
        <v>217</v>
      </c>
      <c r="D9" s="9" t="str">
        <f t="shared" si="0"/>
        <v>N/A</v>
      </c>
      <c r="E9" s="80">
        <v>22.004533556999998</v>
      </c>
      <c r="F9" s="9" t="str">
        <f t="shared" si="1"/>
        <v>N/A</v>
      </c>
      <c r="G9" s="80">
        <v>16.918566310999999</v>
      </c>
      <c r="H9" s="9" t="str">
        <f t="shared" si="2"/>
        <v>N/A</v>
      </c>
      <c r="I9" s="10" t="s">
        <v>217</v>
      </c>
      <c r="J9" s="10">
        <v>-23.1</v>
      </c>
      <c r="K9" s="9" t="str">
        <f t="shared" si="3"/>
        <v>Yes</v>
      </c>
    </row>
    <row r="10" spans="1:11" x14ac:dyDescent="0.2">
      <c r="A10" s="78" t="s">
        <v>448</v>
      </c>
      <c r="B10" s="5" t="s">
        <v>217</v>
      </c>
      <c r="C10" s="80" t="s">
        <v>217</v>
      </c>
      <c r="D10" s="9" t="str">
        <f t="shared" si="0"/>
        <v>N/A</v>
      </c>
      <c r="E10" s="80">
        <v>35.142227740000003</v>
      </c>
      <c r="F10" s="9" t="str">
        <f t="shared" si="1"/>
        <v>N/A</v>
      </c>
      <c r="G10" s="80">
        <v>29.718543319999998</v>
      </c>
      <c r="H10" s="9" t="str">
        <f t="shared" si="2"/>
        <v>N/A</v>
      </c>
      <c r="I10" s="10" t="s">
        <v>217</v>
      </c>
      <c r="J10" s="10">
        <v>-15.4</v>
      </c>
      <c r="K10" s="9" t="str">
        <f t="shared" si="3"/>
        <v>Yes</v>
      </c>
    </row>
    <row r="11" spans="1:11" x14ac:dyDescent="0.2">
      <c r="A11" s="78" t="s">
        <v>1644</v>
      </c>
      <c r="B11" s="5" t="s">
        <v>217</v>
      </c>
      <c r="C11" s="80" t="s">
        <v>217</v>
      </c>
      <c r="D11" s="9" t="str">
        <f t="shared" si="0"/>
        <v>N/A</v>
      </c>
      <c r="E11" s="80">
        <v>69.263114372000004</v>
      </c>
      <c r="F11" s="9" t="str">
        <f t="shared" si="1"/>
        <v>N/A</v>
      </c>
      <c r="G11" s="80">
        <v>70.509443551000004</v>
      </c>
      <c r="H11" s="9" t="str">
        <f t="shared" si="2"/>
        <v>N/A</v>
      </c>
      <c r="I11" s="10" t="s">
        <v>217</v>
      </c>
      <c r="J11" s="10">
        <v>1.7989999999999999</v>
      </c>
      <c r="K11" s="9" t="str">
        <f t="shared" si="3"/>
        <v>Yes</v>
      </c>
    </row>
    <row r="12" spans="1:11" x14ac:dyDescent="0.2">
      <c r="A12" s="78" t="s">
        <v>16</v>
      </c>
      <c r="B12" s="5" t="s">
        <v>217</v>
      </c>
      <c r="C12" s="80" t="s">
        <v>217</v>
      </c>
      <c r="D12" s="9" t="str">
        <f t="shared" si="0"/>
        <v>N/A</v>
      </c>
      <c r="E12" s="80">
        <v>4.9211255232999997</v>
      </c>
      <c r="F12" s="9" t="str">
        <f t="shared" si="1"/>
        <v>N/A</v>
      </c>
      <c r="G12" s="80">
        <v>6.4023763765000004</v>
      </c>
      <c r="H12" s="9" t="str">
        <f t="shared" si="2"/>
        <v>N/A</v>
      </c>
      <c r="I12" s="10" t="s">
        <v>217</v>
      </c>
      <c r="J12" s="10">
        <v>30.1</v>
      </c>
      <c r="K12" s="9" t="str">
        <f t="shared" si="3"/>
        <v>No</v>
      </c>
    </row>
    <row r="13" spans="1:11" x14ac:dyDescent="0.2">
      <c r="A13" s="78" t="s">
        <v>36</v>
      </c>
      <c r="B13" s="5" t="s">
        <v>217</v>
      </c>
      <c r="C13" s="80" t="s">
        <v>217</v>
      </c>
      <c r="D13" s="9" t="str">
        <f t="shared" si="0"/>
        <v>N/A</v>
      </c>
      <c r="E13" s="80">
        <v>17.844571291000001</v>
      </c>
      <c r="F13" s="9" t="str">
        <f t="shared" si="1"/>
        <v>N/A</v>
      </c>
      <c r="G13" s="80">
        <v>23.108083466</v>
      </c>
      <c r="H13" s="9" t="str">
        <f t="shared" si="2"/>
        <v>N/A</v>
      </c>
      <c r="I13" s="10" t="s">
        <v>217</v>
      </c>
      <c r="J13" s="10">
        <v>29.5</v>
      </c>
      <c r="K13" s="9" t="str">
        <f t="shared" si="3"/>
        <v>Yes</v>
      </c>
    </row>
    <row r="14" spans="1:11" x14ac:dyDescent="0.2">
      <c r="A14" s="78" t="s">
        <v>37</v>
      </c>
      <c r="B14" s="5" t="s">
        <v>217</v>
      </c>
      <c r="C14" s="80" t="s">
        <v>217</v>
      </c>
      <c r="D14" s="9" t="str">
        <f t="shared" si="0"/>
        <v>N/A</v>
      </c>
      <c r="E14" s="80">
        <v>7.0058281077000002</v>
      </c>
      <c r="F14" s="9" t="str">
        <f t="shared" si="1"/>
        <v>N/A</v>
      </c>
      <c r="G14" s="80">
        <v>7.7254300700999998</v>
      </c>
      <c r="H14" s="9" t="str">
        <f t="shared" si="2"/>
        <v>N/A</v>
      </c>
      <c r="I14" s="10" t="s">
        <v>217</v>
      </c>
      <c r="J14" s="10">
        <v>10.27</v>
      </c>
      <c r="K14" s="9" t="str">
        <f t="shared" si="3"/>
        <v>Yes</v>
      </c>
    </row>
    <row r="15" spans="1:11" x14ac:dyDescent="0.2">
      <c r="A15" s="78" t="s">
        <v>38</v>
      </c>
      <c r="B15" s="5" t="s">
        <v>217</v>
      </c>
      <c r="C15" s="80" t="s">
        <v>217</v>
      </c>
      <c r="D15" s="9" t="str">
        <f t="shared" si="0"/>
        <v>N/A</v>
      </c>
      <c r="E15" s="80">
        <v>3.634598269</v>
      </c>
      <c r="F15" s="9" t="str">
        <f t="shared" si="1"/>
        <v>N/A</v>
      </c>
      <c r="G15" s="80">
        <v>4.4844422796999996</v>
      </c>
      <c r="H15" s="9" t="str">
        <f t="shared" si="2"/>
        <v>N/A</v>
      </c>
      <c r="I15" s="10" t="s">
        <v>217</v>
      </c>
      <c r="J15" s="10">
        <v>23.38</v>
      </c>
      <c r="K15" s="9" t="str">
        <f t="shared" si="3"/>
        <v>Yes</v>
      </c>
    </row>
    <row r="16" spans="1:11" x14ac:dyDescent="0.2">
      <c r="A16" s="78" t="s">
        <v>377</v>
      </c>
      <c r="B16" s="5" t="s">
        <v>217</v>
      </c>
      <c r="C16" s="8" t="s">
        <v>217</v>
      </c>
      <c r="D16" s="9" t="str">
        <f t="shared" ref="D16:D41" si="4">IF($B16="N/A","N/A",IF(C16&lt;0,"No","Yes"))</f>
        <v>N/A</v>
      </c>
      <c r="E16" s="8">
        <v>23.186152655000001</v>
      </c>
      <c r="F16" s="9" t="str">
        <f t="shared" ref="F16:F41" si="5">IF($B16="N/A","N/A",IF(E16&lt;0,"No","Yes"))</f>
        <v>N/A</v>
      </c>
      <c r="G16" s="8">
        <v>23.764202966999999</v>
      </c>
      <c r="H16" s="9" t="str">
        <f t="shared" ref="H16:H41" si="6">IF($B16="N/A","N/A",IF(G16&lt;0,"No","Yes"))</f>
        <v>N/A</v>
      </c>
      <c r="I16" s="10" t="s">
        <v>217</v>
      </c>
      <c r="J16" s="10">
        <v>2.4929999999999999</v>
      </c>
      <c r="K16" s="9" t="str">
        <f t="shared" ref="K16:K41" si="7">IF(J16="Div by 0", "N/A", IF(J16="N/A","N/A", IF(J16&gt;30, "No", IF(J16&lt;-30, "No", "Yes"))))</f>
        <v>Yes</v>
      </c>
    </row>
    <row r="17" spans="1:11" x14ac:dyDescent="0.2">
      <c r="A17" s="78" t="s">
        <v>378</v>
      </c>
      <c r="B17" s="5" t="s">
        <v>217</v>
      </c>
      <c r="C17" s="8" t="s">
        <v>217</v>
      </c>
      <c r="D17" s="9" t="str">
        <f t="shared" si="4"/>
        <v>N/A</v>
      </c>
      <c r="E17" s="8">
        <v>9.3018560000000003E-4</v>
      </c>
      <c r="F17" s="9" t="str">
        <f t="shared" si="5"/>
        <v>N/A</v>
      </c>
      <c r="G17" s="8">
        <v>1.0054113E-3</v>
      </c>
      <c r="H17" s="9" t="str">
        <f t="shared" si="6"/>
        <v>N/A</v>
      </c>
      <c r="I17" s="10" t="s">
        <v>217</v>
      </c>
      <c r="J17" s="10">
        <v>8.0869999999999997</v>
      </c>
      <c r="K17" s="9" t="str">
        <f t="shared" si="7"/>
        <v>Yes</v>
      </c>
    </row>
    <row r="18" spans="1:11" x14ac:dyDescent="0.2">
      <c r="A18" s="78" t="s">
        <v>379</v>
      </c>
      <c r="B18" s="5" t="s">
        <v>217</v>
      </c>
      <c r="C18" s="8" t="s">
        <v>217</v>
      </c>
      <c r="D18" s="9" t="str">
        <f t="shared" si="4"/>
        <v>N/A</v>
      </c>
      <c r="E18" s="8">
        <v>1.3647732775999999</v>
      </c>
      <c r="F18" s="9" t="str">
        <f t="shared" si="5"/>
        <v>N/A</v>
      </c>
      <c r="G18" s="8">
        <v>1.5184928467000001</v>
      </c>
      <c r="H18" s="9" t="str">
        <f t="shared" si="6"/>
        <v>N/A</v>
      </c>
      <c r="I18" s="10" t="s">
        <v>217</v>
      </c>
      <c r="J18" s="10">
        <v>11.26</v>
      </c>
      <c r="K18" s="9" t="str">
        <f t="shared" si="7"/>
        <v>Yes</v>
      </c>
    </row>
    <row r="19" spans="1:11" x14ac:dyDescent="0.2">
      <c r="A19" s="78" t="s">
        <v>380</v>
      </c>
      <c r="B19" s="5" t="s">
        <v>217</v>
      </c>
      <c r="C19" s="8" t="s">
        <v>217</v>
      </c>
      <c r="D19" s="9" t="str">
        <f t="shared" si="4"/>
        <v>N/A</v>
      </c>
      <c r="E19" s="8">
        <v>8.7159268402999999</v>
      </c>
      <c r="F19" s="9" t="str">
        <f t="shared" si="5"/>
        <v>N/A</v>
      </c>
      <c r="G19" s="8">
        <v>10.008272333000001</v>
      </c>
      <c r="H19" s="9" t="str">
        <f t="shared" si="6"/>
        <v>N/A</v>
      </c>
      <c r="I19" s="10" t="s">
        <v>217</v>
      </c>
      <c r="J19" s="10">
        <v>14.83</v>
      </c>
      <c r="K19" s="9" t="str">
        <f t="shared" si="7"/>
        <v>Yes</v>
      </c>
    </row>
    <row r="20" spans="1:11" x14ac:dyDescent="0.2">
      <c r="A20" s="78" t="s">
        <v>381</v>
      </c>
      <c r="B20" s="5" t="s">
        <v>217</v>
      </c>
      <c r="C20" s="8" t="s">
        <v>217</v>
      </c>
      <c r="D20" s="9" t="str">
        <f t="shared" si="4"/>
        <v>N/A</v>
      </c>
      <c r="E20" s="8">
        <v>10.171026983000001</v>
      </c>
      <c r="F20" s="9" t="str">
        <f t="shared" si="5"/>
        <v>N/A</v>
      </c>
      <c r="G20" s="8">
        <v>10.417664338</v>
      </c>
      <c r="H20" s="9" t="str">
        <f t="shared" si="6"/>
        <v>N/A</v>
      </c>
      <c r="I20" s="10" t="s">
        <v>217</v>
      </c>
      <c r="J20" s="10">
        <v>2.4249999999999998</v>
      </c>
      <c r="K20" s="9" t="str">
        <f t="shared" si="7"/>
        <v>Yes</v>
      </c>
    </row>
    <row r="21" spans="1:11" x14ac:dyDescent="0.2">
      <c r="A21" s="78" t="s">
        <v>382</v>
      </c>
      <c r="B21" s="5" t="s">
        <v>217</v>
      </c>
      <c r="C21" s="8" t="s">
        <v>217</v>
      </c>
      <c r="D21" s="9" t="str">
        <f t="shared" si="4"/>
        <v>N/A</v>
      </c>
      <c r="E21" s="8">
        <v>1.5227857504</v>
      </c>
      <c r="F21" s="9" t="str">
        <f t="shared" si="5"/>
        <v>N/A</v>
      </c>
      <c r="G21" s="8">
        <v>1.8386119854</v>
      </c>
      <c r="H21" s="9" t="str">
        <f t="shared" si="6"/>
        <v>N/A</v>
      </c>
      <c r="I21" s="10" t="s">
        <v>217</v>
      </c>
      <c r="J21" s="10">
        <v>20.74</v>
      </c>
      <c r="K21" s="9" t="str">
        <f t="shared" si="7"/>
        <v>Yes</v>
      </c>
    </row>
    <row r="22" spans="1:11" x14ac:dyDescent="0.2">
      <c r="A22" s="78" t="s">
        <v>383</v>
      </c>
      <c r="B22" s="5" t="s">
        <v>217</v>
      </c>
      <c r="C22" s="8" t="s">
        <v>217</v>
      </c>
      <c r="D22" s="9" t="str">
        <f t="shared" si="4"/>
        <v>N/A</v>
      </c>
      <c r="E22" s="8">
        <v>22.339452322</v>
      </c>
      <c r="F22" s="9" t="str">
        <f t="shared" si="5"/>
        <v>N/A</v>
      </c>
      <c r="G22" s="8">
        <v>22.371231417000001</v>
      </c>
      <c r="H22" s="9" t="str">
        <f t="shared" si="6"/>
        <v>N/A</v>
      </c>
      <c r="I22" s="10" t="s">
        <v>217</v>
      </c>
      <c r="J22" s="10">
        <v>0.14230000000000001</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5.1533518834000001</v>
      </c>
      <c r="F24" s="9" t="str">
        <f t="shared" si="5"/>
        <v>N/A</v>
      </c>
      <c r="G24" s="8">
        <v>0.49349035419999998</v>
      </c>
      <c r="H24" s="9" t="str">
        <f t="shared" si="6"/>
        <v>N/A</v>
      </c>
      <c r="I24" s="10" t="s">
        <v>217</v>
      </c>
      <c r="J24" s="10">
        <v>-90.4</v>
      </c>
      <c r="K24" s="9" t="str">
        <f t="shared" si="7"/>
        <v>No</v>
      </c>
    </row>
    <row r="25" spans="1:11" x14ac:dyDescent="0.2">
      <c r="A25" s="78" t="s">
        <v>386</v>
      </c>
      <c r="B25" s="5" t="s">
        <v>217</v>
      </c>
      <c r="C25" s="8" t="s">
        <v>217</v>
      </c>
      <c r="D25" s="9" t="str">
        <f t="shared" si="4"/>
        <v>N/A</v>
      </c>
      <c r="E25" s="8">
        <v>3.0944264670999999</v>
      </c>
      <c r="F25" s="9" t="str">
        <f t="shared" si="5"/>
        <v>N/A</v>
      </c>
      <c r="G25" s="8">
        <v>3.2227340011000001</v>
      </c>
      <c r="H25" s="9" t="str">
        <f t="shared" si="6"/>
        <v>N/A</v>
      </c>
      <c r="I25" s="10" t="s">
        <v>217</v>
      </c>
      <c r="J25" s="10">
        <v>4.1459999999999999</v>
      </c>
      <c r="K25" s="9" t="str">
        <f t="shared" si="7"/>
        <v>Yes</v>
      </c>
    </row>
    <row r="26" spans="1:11" x14ac:dyDescent="0.2">
      <c r="A26" s="78" t="s">
        <v>387</v>
      </c>
      <c r="B26" s="5" t="s">
        <v>217</v>
      </c>
      <c r="C26" s="8" t="s">
        <v>217</v>
      </c>
      <c r="D26" s="9" t="str">
        <f t="shared" si="4"/>
        <v>N/A</v>
      </c>
      <c r="E26" s="8">
        <v>9.6335661837999993</v>
      </c>
      <c r="F26" s="9" t="str">
        <f t="shared" si="5"/>
        <v>N/A</v>
      </c>
      <c r="G26" s="8">
        <v>13.560606979999999</v>
      </c>
      <c r="H26" s="9" t="str">
        <f t="shared" si="6"/>
        <v>N/A</v>
      </c>
      <c r="I26" s="10" t="s">
        <v>217</v>
      </c>
      <c r="J26" s="10">
        <v>40.76</v>
      </c>
      <c r="K26" s="9" t="str">
        <f t="shared" si="7"/>
        <v>No</v>
      </c>
    </row>
    <row r="27" spans="1:11" x14ac:dyDescent="0.2">
      <c r="A27" s="78" t="s">
        <v>388</v>
      </c>
      <c r="B27" s="5" t="s">
        <v>217</v>
      </c>
      <c r="C27" s="8" t="s">
        <v>217</v>
      </c>
      <c r="D27" s="9" t="str">
        <f t="shared" si="4"/>
        <v>N/A</v>
      </c>
      <c r="E27" s="8">
        <v>1.51391079E-2</v>
      </c>
      <c r="F27" s="9" t="str">
        <f t="shared" si="5"/>
        <v>N/A</v>
      </c>
      <c r="G27" s="8">
        <v>1.78082286E-2</v>
      </c>
      <c r="H27" s="9" t="str">
        <f t="shared" si="6"/>
        <v>N/A</v>
      </c>
      <c r="I27" s="10" t="s">
        <v>217</v>
      </c>
      <c r="J27" s="10">
        <v>17.63</v>
      </c>
      <c r="K27" s="9" t="str">
        <f t="shared" si="7"/>
        <v>Yes</v>
      </c>
    </row>
    <row r="28" spans="1:11" x14ac:dyDescent="0.2">
      <c r="A28" s="78" t="s">
        <v>389</v>
      </c>
      <c r="B28" s="5" t="s">
        <v>217</v>
      </c>
      <c r="C28" s="8" t="s">
        <v>217</v>
      </c>
      <c r="D28" s="9" t="str">
        <f t="shared" si="4"/>
        <v>N/A</v>
      </c>
      <c r="E28" s="8">
        <v>2.0693259999999998E-3</v>
      </c>
      <c r="F28" s="9" t="str">
        <f t="shared" si="5"/>
        <v>N/A</v>
      </c>
      <c r="G28" s="8">
        <v>1.6144033E-3</v>
      </c>
      <c r="H28" s="9" t="str">
        <f t="shared" si="6"/>
        <v>N/A</v>
      </c>
      <c r="I28" s="10" t="s">
        <v>217</v>
      </c>
      <c r="J28" s="10">
        <v>-22</v>
      </c>
      <c r="K28" s="9" t="str">
        <f t="shared" si="7"/>
        <v>Yes</v>
      </c>
    </row>
    <row r="29" spans="1:11" x14ac:dyDescent="0.2">
      <c r="A29" s="78" t="s">
        <v>390</v>
      </c>
      <c r="B29" s="5" t="s">
        <v>217</v>
      </c>
      <c r="C29" s="8" t="s">
        <v>217</v>
      </c>
      <c r="D29" s="9" t="str">
        <f t="shared" si="4"/>
        <v>N/A</v>
      </c>
      <c r="E29" s="8">
        <v>0.95266734769999994</v>
      </c>
      <c r="F29" s="9" t="str">
        <f t="shared" si="5"/>
        <v>N/A</v>
      </c>
      <c r="G29" s="8">
        <v>1.0620571666</v>
      </c>
      <c r="H29" s="9" t="str">
        <f t="shared" si="6"/>
        <v>N/A</v>
      </c>
      <c r="I29" s="10" t="s">
        <v>217</v>
      </c>
      <c r="J29" s="10">
        <v>11.48</v>
      </c>
      <c r="K29" s="9" t="str">
        <f t="shared" si="7"/>
        <v>Yes</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0.82697320789999995</v>
      </c>
      <c r="F31" s="9" t="str">
        <f t="shared" si="5"/>
        <v>N/A</v>
      </c>
      <c r="G31" s="8">
        <v>0</v>
      </c>
      <c r="H31" s="9" t="str">
        <f t="shared" si="6"/>
        <v>N/A</v>
      </c>
      <c r="I31" s="10" t="s">
        <v>217</v>
      </c>
      <c r="J31" s="10">
        <v>-100</v>
      </c>
      <c r="K31" s="9" t="str">
        <f t="shared" si="7"/>
        <v>No</v>
      </c>
    </row>
    <row r="32" spans="1:11" x14ac:dyDescent="0.2">
      <c r="A32" s="78" t="s">
        <v>393</v>
      </c>
      <c r="B32" s="5" t="s">
        <v>217</v>
      </c>
      <c r="C32" s="8" t="s">
        <v>217</v>
      </c>
      <c r="D32" s="9" t="str">
        <f t="shared" si="4"/>
        <v>N/A</v>
      </c>
      <c r="E32" s="8">
        <v>0.25054122649999999</v>
      </c>
      <c r="F32" s="9" t="str">
        <f t="shared" si="5"/>
        <v>N/A</v>
      </c>
      <c r="G32" s="8">
        <v>0</v>
      </c>
      <c r="H32" s="9" t="str">
        <f t="shared" si="6"/>
        <v>N/A</v>
      </c>
      <c r="I32" s="10" t="s">
        <v>217</v>
      </c>
      <c r="J32" s="10">
        <v>-100</v>
      </c>
      <c r="K32" s="9" t="str">
        <f t="shared" si="7"/>
        <v>No</v>
      </c>
    </row>
    <row r="33" spans="1:11" x14ac:dyDescent="0.2">
      <c r="A33" s="78" t="s">
        <v>394</v>
      </c>
      <c r="B33" s="5" t="s">
        <v>217</v>
      </c>
      <c r="C33" s="8" t="s">
        <v>217</v>
      </c>
      <c r="D33" s="9" t="str">
        <f t="shared" si="4"/>
        <v>N/A</v>
      </c>
      <c r="E33" s="8">
        <v>2.2468252000000002E-6</v>
      </c>
      <c r="F33" s="9" t="str">
        <f t="shared" si="5"/>
        <v>N/A</v>
      </c>
      <c r="G33" s="8">
        <v>1.9150692000000002E-6</v>
      </c>
      <c r="H33" s="9" t="str">
        <f t="shared" si="6"/>
        <v>N/A</v>
      </c>
      <c r="I33" s="10" t="s">
        <v>217</v>
      </c>
      <c r="J33" s="10">
        <v>-14.8</v>
      </c>
      <c r="K33" s="9" t="str">
        <f t="shared" si="7"/>
        <v>Yes</v>
      </c>
    </row>
    <row r="34" spans="1:11" x14ac:dyDescent="0.2">
      <c r="A34" s="78" t="s">
        <v>395</v>
      </c>
      <c r="B34" s="5" t="s">
        <v>217</v>
      </c>
      <c r="C34" s="8" t="s">
        <v>217</v>
      </c>
      <c r="D34" s="9" t="str">
        <f t="shared" si="4"/>
        <v>N/A</v>
      </c>
      <c r="E34" s="8">
        <v>2.63080758E-2</v>
      </c>
      <c r="F34" s="9" t="str">
        <f t="shared" si="5"/>
        <v>N/A</v>
      </c>
      <c r="G34" s="8">
        <v>1.4560271200000001E-2</v>
      </c>
      <c r="H34" s="9" t="str">
        <f t="shared" si="6"/>
        <v>N/A</v>
      </c>
      <c r="I34" s="10" t="s">
        <v>217</v>
      </c>
      <c r="J34" s="10">
        <v>-44.7</v>
      </c>
      <c r="K34" s="9" t="str">
        <f t="shared" si="7"/>
        <v>No</v>
      </c>
    </row>
    <row r="35" spans="1:11" x14ac:dyDescent="0.2">
      <c r="A35" s="78" t="s">
        <v>396</v>
      </c>
      <c r="B35" s="5" t="s">
        <v>217</v>
      </c>
      <c r="C35" s="8" t="s">
        <v>217</v>
      </c>
      <c r="D35" s="9" t="str">
        <f t="shared" si="4"/>
        <v>N/A</v>
      </c>
      <c r="E35" s="8">
        <v>0.60771677489999998</v>
      </c>
      <c r="F35" s="9" t="str">
        <f t="shared" si="5"/>
        <v>N/A</v>
      </c>
      <c r="G35" s="8">
        <v>0.44298806410000002</v>
      </c>
      <c r="H35" s="9" t="str">
        <f t="shared" si="6"/>
        <v>N/A</v>
      </c>
      <c r="I35" s="10" t="s">
        <v>217</v>
      </c>
      <c r="J35" s="10">
        <v>-27.1</v>
      </c>
      <c r="K35" s="9" t="str">
        <f t="shared" si="7"/>
        <v>Yes</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4.9843861378999996</v>
      </c>
      <c r="F38" s="9" t="str">
        <f t="shared" si="5"/>
        <v>N/A</v>
      </c>
      <c r="G38" s="8">
        <v>4.7085825779999997</v>
      </c>
      <c r="H38" s="9" t="str">
        <f t="shared" si="6"/>
        <v>N/A</v>
      </c>
      <c r="I38" s="10" t="s">
        <v>217</v>
      </c>
      <c r="J38" s="10">
        <v>-5.53</v>
      </c>
      <c r="K38" s="9" t="str">
        <f t="shared" si="7"/>
        <v>Yes</v>
      </c>
    </row>
    <row r="39" spans="1:11" x14ac:dyDescent="0.2">
      <c r="A39" s="78" t="s">
        <v>400</v>
      </c>
      <c r="B39" s="5" t="s">
        <v>217</v>
      </c>
      <c r="C39" s="8" t="s">
        <v>217</v>
      </c>
      <c r="D39" s="9" t="str">
        <f t="shared" si="4"/>
        <v>N/A</v>
      </c>
      <c r="E39" s="8">
        <v>7.1343079731000003</v>
      </c>
      <c r="F39" s="9" t="str">
        <f t="shared" si="5"/>
        <v>N/A</v>
      </c>
      <c r="G39" s="8">
        <v>6.5357960715000001</v>
      </c>
      <c r="H39" s="9" t="str">
        <f t="shared" si="6"/>
        <v>N/A</v>
      </c>
      <c r="I39" s="10" t="s">
        <v>217</v>
      </c>
      <c r="J39" s="10">
        <v>-8.39</v>
      </c>
      <c r="K39" s="9" t="str">
        <f t="shared" si="7"/>
        <v>Yes</v>
      </c>
    </row>
    <row r="40" spans="1:11" x14ac:dyDescent="0.2">
      <c r="A40" s="78" t="s">
        <v>401</v>
      </c>
      <c r="B40" s="5" t="s">
        <v>217</v>
      </c>
      <c r="C40" s="8" t="s">
        <v>217</v>
      </c>
      <c r="D40" s="9" t="str">
        <f t="shared" si="4"/>
        <v>N/A</v>
      </c>
      <c r="E40" s="8">
        <v>1.7496027500000001E-2</v>
      </c>
      <c r="F40" s="9" t="str">
        <f t="shared" si="5"/>
        <v>N/A</v>
      </c>
      <c r="G40" s="8">
        <v>2.02786678E-2</v>
      </c>
      <c r="H40" s="9" t="str">
        <f t="shared" si="6"/>
        <v>N/A</v>
      </c>
      <c r="I40" s="10" t="s">
        <v>217</v>
      </c>
      <c r="J40" s="10">
        <v>15.9</v>
      </c>
      <c r="K40" s="9" t="str">
        <f t="shared" si="7"/>
        <v>Yes</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35.429432935999998</v>
      </c>
      <c r="F44" s="9" t="str">
        <f t="shared" si="9"/>
        <v>N/A</v>
      </c>
      <c r="G44" s="8">
        <v>33.610449961999997</v>
      </c>
      <c r="H44" s="9" t="str">
        <f t="shared" si="10"/>
        <v>N/A</v>
      </c>
      <c r="I44" s="10" t="s">
        <v>217</v>
      </c>
      <c r="J44" s="10">
        <v>-5.13</v>
      </c>
      <c r="K44" s="9" t="str">
        <f t="shared" si="11"/>
        <v>Yes</v>
      </c>
    </row>
    <row r="45" spans="1:11" x14ac:dyDescent="0.2">
      <c r="A45" s="78" t="s">
        <v>167</v>
      </c>
      <c r="B45" s="5" t="s">
        <v>217</v>
      </c>
      <c r="C45" s="8" t="s">
        <v>217</v>
      </c>
      <c r="D45" s="9" t="str">
        <f t="shared" si="8"/>
        <v>N/A</v>
      </c>
      <c r="E45" s="8">
        <v>85.759777513000003</v>
      </c>
      <c r="F45" s="9" t="str">
        <f t="shared" si="9"/>
        <v>N/A</v>
      </c>
      <c r="G45" s="8">
        <v>82.988536783000001</v>
      </c>
      <c r="H45" s="9" t="str">
        <f t="shared" si="10"/>
        <v>N/A</v>
      </c>
      <c r="I45" s="10" t="s">
        <v>217</v>
      </c>
      <c r="J45" s="10">
        <v>-3.23</v>
      </c>
      <c r="K45" s="9" t="str">
        <f t="shared" si="11"/>
        <v>Yes</v>
      </c>
    </row>
    <row r="46" spans="1:11" x14ac:dyDescent="0.2">
      <c r="A46" s="78" t="s">
        <v>41</v>
      </c>
      <c r="B46" s="5" t="s">
        <v>217</v>
      </c>
      <c r="C46" s="8" t="s">
        <v>217</v>
      </c>
      <c r="D46" s="9" t="str">
        <f t="shared" si="8"/>
        <v>N/A</v>
      </c>
      <c r="E46" s="8">
        <v>63.400751542999998</v>
      </c>
      <c r="F46" s="9" t="str">
        <f t="shared" si="9"/>
        <v>N/A</v>
      </c>
      <c r="G46" s="8">
        <v>71.335286237000005</v>
      </c>
      <c r="H46" s="9" t="str">
        <f t="shared" si="10"/>
        <v>N/A</v>
      </c>
      <c r="I46" s="10" t="s">
        <v>217</v>
      </c>
      <c r="J46" s="10">
        <v>12.51</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93.610949938999994</v>
      </c>
      <c r="F48" s="9" t="str">
        <f t="shared" si="9"/>
        <v>N/A</v>
      </c>
      <c r="G48" s="8">
        <v>91.623012841999994</v>
      </c>
      <c r="H48" s="9" t="str">
        <f t="shared" si="10"/>
        <v>N/A</v>
      </c>
      <c r="I48" s="10" t="s">
        <v>217</v>
      </c>
      <c r="J48" s="10">
        <v>-2.12</v>
      </c>
      <c r="K48" s="9" t="str">
        <f t="shared" si="11"/>
        <v>Yes</v>
      </c>
    </row>
    <row r="49" spans="1:12" x14ac:dyDescent="0.2">
      <c r="A49" s="78" t="s">
        <v>44</v>
      </c>
      <c r="B49" s="5" t="s">
        <v>217</v>
      </c>
      <c r="C49" s="8" t="s">
        <v>217</v>
      </c>
      <c r="D49" s="9" t="str">
        <f t="shared" si="8"/>
        <v>N/A</v>
      </c>
      <c r="E49" s="8">
        <v>51.927743857000003</v>
      </c>
      <c r="F49" s="9" t="str">
        <f t="shared" si="9"/>
        <v>N/A</v>
      </c>
      <c r="G49" s="8">
        <v>50.783752133</v>
      </c>
      <c r="H49" s="9" t="str">
        <f t="shared" si="10"/>
        <v>N/A</v>
      </c>
      <c r="I49" s="10" t="s">
        <v>217</v>
      </c>
      <c r="J49" s="10">
        <v>-2.2000000000000002</v>
      </c>
      <c r="K49" s="9" t="str">
        <f t="shared" si="11"/>
        <v>Yes</v>
      </c>
    </row>
    <row r="50" spans="1:12" x14ac:dyDescent="0.2">
      <c r="A50" s="78" t="s">
        <v>45</v>
      </c>
      <c r="B50" s="5" t="s">
        <v>217</v>
      </c>
      <c r="C50" s="8" t="s">
        <v>217</v>
      </c>
      <c r="D50" s="9" t="str">
        <f t="shared" si="8"/>
        <v>N/A</v>
      </c>
      <c r="E50" s="8">
        <v>48.020605191999998</v>
      </c>
      <c r="F50" s="9" t="str">
        <f t="shared" si="9"/>
        <v>N/A</v>
      </c>
      <c r="G50" s="8">
        <v>48.935901098000002</v>
      </c>
      <c r="H50" s="9" t="str">
        <f t="shared" si="10"/>
        <v>N/A</v>
      </c>
      <c r="I50" s="10" t="s">
        <v>217</v>
      </c>
      <c r="J50" s="10">
        <v>1.9059999999999999</v>
      </c>
      <c r="K50" s="9" t="str">
        <f t="shared" si="11"/>
        <v>Yes</v>
      </c>
    </row>
    <row r="51" spans="1:12" x14ac:dyDescent="0.2">
      <c r="A51" s="78" t="s">
        <v>50</v>
      </c>
      <c r="B51" s="5" t="s">
        <v>217</v>
      </c>
      <c r="C51" s="8" t="s">
        <v>217</v>
      </c>
      <c r="D51" s="9" t="str">
        <f t="shared" si="8"/>
        <v>N/A</v>
      </c>
      <c r="E51" s="8">
        <v>5.1650951600000002E-2</v>
      </c>
      <c r="F51" s="9" t="str">
        <f t="shared" si="9"/>
        <v>N/A</v>
      </c>
      <c r="G51" s="8">
        <v>0.28034676860000002</v>
      </c>
      <c r="H51" s="9" t="str">
        <f t="shared" si="10"/>
        <v>N/A</v>
      </c>
      <c r="I51" s="10" t="s">
        <v>217</v>
      </c>
      <c r="J51" s="10">
        <v>442.8</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9635204</v>
      </c>
      <c r="D7" s="31" t="str">
        <f>IF($B7="N/A","N/A",IF(C7&gt;15,"No",IF(C7&lt;-15,"No","Yes")))</f>
        <v>N/A</v>
      </c>
      <c r="E7" s="30">
        <v>11455239</v>
      </c>
      <c r="F7" s="31" t="str">
        <f>IF($B7="N/A","N/A",IF(E7&gt;15,"No",IF(E7&lt;-15,"No","Yes")))</f>
        <v>N/A</v>
      </c>
      <c r="G7" s="30">
        <v>13423908</v>
      </c>
      <c r="H7" s="31" t="str">
        <f>IF($B7="N/A","N/A",IF(G7&gt;15,"No",IF(G7&lt;-15,"No","Yes")))</f>
        <v>N/A</v>
      </c>
      <c r="I7" s="32">
        <v>18.89</v>
      </c>
      <c r="J7" s="32">
        <v>17.190000000000001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0.46810511510000002</v>
      </c>
      <c r="H8" s="31" t="str">
        <f>IF($B8="N/A","N/A",IF(G8&gt;15,"No",IF(G8&lt;-15,"No","Yes")))</f>
        <v>N/A</v>
      </c>
      <c r="I8" s="32" t="s">
        <v>217</v>
      </c>
      <c r="J8" s="32" t="s">
        <v>217</v>
      </c>
      <c r="K8" s="31" t="str">
        <f t="shared" si="0"/>
        <v>N/A</v>
      </c>
    </row>
    <row r="9" spans="1:11" x14ac:dyDescent="0.2">
      <c r="A9" s="3" t="s">
        <v>119</v>
      </c>
      <c r="B9" s="34" t="s">
        <v>217</v>
      </c>
      <c r="C9" s="9">
        <v>99.489735765000006</v>
      </c>
      <c r="D9" s="9" t="str">
        <f>IF($B9="N/A","N/A",IF(C9&gt;15,"No",IF(C9&lt;-15,"No","Yes")))</f>
        <v>N/A</v>
      </c>
      <c r="E9" s="9">
        <v>99.496963790999999</v>
      </c>
      <c r="F9" s="9" t="str">
        <f>IF($B9="N/A","N/A",IF(E9&gt;15,"No",IF(E9&lt;-15,"No","Yes")))</f>
        <v>N/A</v>
      </c>
      <c r="G9" s="9">
        <v>99.531894885</v>
      </c>
      <c r="H9" s="9" t="str">
        <f>IF($B9="N/A","N/A",IF(G9&gt;15,"No",IF(G9&lt;-15,"No","Yes")))</f>
        <v>N/A</v>
      </c>
      <c r="I9" s="10">
        <v>7.3000000000000001E-3</v>
      </c>
      <c r="J9" s="10">
        <v>3.5099999999999999E-2</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99.991968740000004</v>
      </c>
      <c r="F11" s="9" t="str">
        <f>IF(OR($B11="N/A",$E11="N/A"),"N/A",IF(E11&gt;100,"No",IF(E11&lt;95,"No","Yes")))</f>
        <v>Yes</v>
      </c>
      <c r="G11" s="9">
        <v>99.944263622999998</v>
      </c>
      <c r="H11" s="9" t="str">
        <f>IF($B11="N/A","N/A",IF(G11&gt;100,"No",IF(G11&lt;95,"No","Yes")))</f>
        <v>Yes</v>
      </c>
      <c r="I11" s="10" t="s">
        <v>217</v>
      </c>
      <c r="J11" s="10">
        <v>-4.8000000000000001E-2</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68.057375320000006</v>
      </c>
      <c r="F13" s="9" t="str">
        <f t="shared" si="2"/>
        <v>No</v>
      </c>
      <c r="G13" s="9">
        <v>66.476014286999998</v>
      </c>
      <c r="H13" s="9" t="str">
        <f t="shared" si="3"/>
        <v>No</v>
      </c>
      <c r="I13" s="10" t="s">
        <v>217</v>
      </c>
      <c r="J13" s="10">
        <v>-2.3199999999999998</v>
      </c>
      <c r="K13" s="9" t="str">
        <f t="shared" si="0"/>
        <v>Yes</v>
      </c>
    </row>
    <row r="14" spans="1:11" x14ac:dyDescent="0.2">
      <c r="A14" s="3" t="s">
        <v>13</v>
      </c>
      <c r="B14" s="34" t="s">
        <v>217</v>
      </c>
      <c r="C14" s="35">
        <v>49165</v>
      </c>
      <c r="D14" s="9" t="str">
        <f>IF($B14="N/A","N/A",IF(C14&gt;15,"No",IF(C14&lt;-15,"No","Yes")))</f>
        <v>N/A</v>
      </c>
      <c r="E14" s="35">
        <v>57624</v>
      </c>
      <c r="F14" s="9" t="str">
        <f>IF($B14="N/A","N/A",IF(E14&gt;15,"No",IF(E14&lt;-15,"No","Yes")))</f>
        <v>N/A</v>
      </c>
      <c r="G14" s="35">
        <v>62838</v>
      </c>
      <c r="H14" s="9" t="str">
        <f>IF($B14="N/A","N/A",IF(G14&gt;15,"No",IF(G14&lt;-15,"No","Yes")))</f>
        <v>N/A</v>
      </c>
      <c r="I14" s="10">
        <v>17.21</v>
      </c>
      <c r="J14" s="10">
        <v>9.048</v>
      </c>
      <c r="K14" s="9" t="str">
        <f t="shared" si="0"/>
        <v>Yes</v>
      </c>
    </row>
    <row r="15" spans="1:11" ht="14.25" customHeight="1" x14ac:dyDescent="0.2">
      <c r="A15" s="3" t="s">
        <v>444</v>
      </c>
      <c r="B15" s="34" t="s">
        <v>217</v>
      </c>
      <c r="C15" s="9">
        <v>1.960744432</v>
      </c>
      <c r="D15" s="9" t="str">
        <f>IF($B15="N/A","N/A",IF(C15&gt;15,"No",IF(C15&lt;-15,"No","Yes")))</f>
        <v>N/A</v>
      </c>
      <c r="E15" s="9">
        <v>1.7162987644000001</v>
      </c>
      <c r="F15" s="9" t="str">
        <f>IF($B15="N/A","N/A",IF(E15&gt;15,"No",IF(E15&lt;-15,"No","Yes")))</f>
        <v>N/A</v>
      </c>
      <c r="G15" s="9">
        <v>4.7264394155999998</v>
      </c>
      <c r="H15" s="9" t="str">
        <f>IF($B15="N/A","N/A",IF(G15&gt;15,"No",IF(G15&lt;-15,"No","Yes")))</f>
        <v>N/A</v>
      </c>
      <c r="I15" s="10">
        <v>-12.5</v>
      </c>
      <c r="J15" s="10">
        <v>175.4</v>
      </c>
      <c r="K15" s="9" t="str">
        <f t="shared" si="0"/>
        <v>No</v>
      </c>
    </row>
    <row r="16" spans="1:11" ht="12.75" customHeight="1" x14ac:dyDescent="0.2">
      <c r="A16" s="3" t="s">
        <v>856</v>
      </c>
      <c r="B16" s="34" t="s">
        <v>217</v>
      </c>
      <c r="C16" s="36">
        <v>186.81120332</v>
      </c>
      <c r="D16" s="9" t="str">
        <f>IF($B16="N/A","N/A",IF(C16&gt;15,"No",IF(C16&lt;-15,"No","Yes")))</f>
        <v>N/A</v>
      </c>
      <c r="E16" s="36">
        <v>152.90596561999999</v>
      </c>
      <c r="F16" s="9" t="str">
        <f>IF($B16="N/A","N/A",IF(E16&gt;15,"No",IF(E16&lt;-15,"No","Yes")))</f>
        <v>N/A</v>
      </c>
      <c r="G16" s="36">
        <v>120.8</v>
      </c>
      <c r="H16" s="9" t="str">
        <f>IF($B16="N/A","N/A",IF(G16&gt;15,"No",IF(G16&lt;-15,"No","Yes")))</f>
        <v>N/A</v>
      </c>
      <c r="I16" s="10">
        <v>-18.100000000000001</v>
      </c>
      <c r="J16" s="10">
        <v>-21</v>
      </c>
      <c r="K16" s="9" t="str">
        <f t="shared" si="0"/>
        <v>Yes</v>
      </c>
    </row>
    <row r="17" spans="1:11" x14ac:dyDescent="0.2">
      <c r="A17" s="3" t="s">
        <v>131</v>
      </c>
      <c r="B17" s="34" t="s">
        <v>217</v>
      </c>
      <c r="C17" s="35">
        <v>261</v>
      </c>
      <c r="D17" s="9" t="str">
        <f>IF($B17="N/A","N/A",IF(C17&gt;15,"No",IF(C17&lt;-15,"No","Yes")))</f>
        <v>N/A</v>
      </c>
      <c r="E17" s="35">
        <v>31</v>
      </c>
      <c r="F17" s="9" t="str">
        <f>IF($B17="N/A","N/A",IF(E17&gt;15,"No",IF(E17&lt;-15,"No","Yes")))</f>
        <v>N/A</v>
      </c>
      <c r="G17" s="35">
        <v>3149</v>
      </c>
      <c r="H17" s="9" t="str">
        <f>IF($B17="N/A","N/A",IF(G17&gt;15,"No",IF(G17&lt;-15,"No","Yes")))</f>
        <v>N/A</v>
      </c>
      <c r="I17" s="10">
        <v>-88.1</v>
      </c>
      <c r="J17" s="10">
        <v>10058</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2.3458146499999999E-2</v>
      </c>
      <c r="H18" s="9" t="str">
        <f>IF($B18="N/A","N/A",IF(G18&gt;15,"No",IF(G18&lt;-15,"No","Yes")))</f>
        <v>N/A</v>
      </c>
      <c r="I18" s="10" t="s">
        <v>217</v>
      </c>
      <c r="J18" s="10" t="s">
        <v>217</v>
      </c>
      <c r="K18" s="9" t="str">
        <f t="shared" si="0"/>
        <v>N/A</v>
      </c>
    </row>
    <row r="19" spans="1:11" ht="27.75" customHeight="1" x14ac:dyDescent="0.2">
      <c r="A19" s="3" t="s">
        <v>835</v>
      </c>
      <c r="B19" s="34" t="s">
        <v>217</v>
      </c>
      <c r="C19" s="36">
        <v>151.97701149</v>
      </c>
      <c r="D19" s="9" t="str">
        <f>IF($B19="N/A","N/A",IF(C19&gt;60,"No",IF(C19&lt;15,"No","Yes")))</f>
        <v>N/A</v>
      </c>
      <c r="E19" s="36">
        <v>247.09677418999999</v>
      </c>
      <c r="F19" s="9" t="str">
        <f>IF($B19="N/A","N/A",IF(E19&gt;60,"No",IF(E19&lt;15,"No","Yes")))</f>
        <v>N/A</v>
      </c>
      <c r="G19" s="36">
        <v>46.911400444999998</v>
      </c>
      <c r="H19" s="9" t="str">
        <f>IF($B19="N/A","N/A",IF(G19&gt;60,"No",IF(G19&lt;15,"No","Yes")))</f>
        <v>N/A</v>
      </c>
      <c r="I19" s="10">
        <v>62.59</v>
      </c>
      <c r="J19" s="10">
        <v>-81</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49165</v>
      </c>
      <c r="D6" s="9" t="str">
        <f>IF($B6="N/A","N/A",IF(C6&gt;15,"No",IF(C6&lt;-15,"No","Yes")))</f>
        <v>N/A</v>
      </c>
      <c r="E6" s="35">
        <v>57624</v>
      </c>
      <c r="F6" s="9" t="str">
        <f>IF($B6="N/A","N/A",IF(E6&gt;15,"No",IF(E6&lt;-15,"No","Yes")))</f>
        <v>N/A</v>
      </c>
      <c r="G6" s="35">
        <v>62838</v>
      </c>
      <c r="H6" s="9" t="str">
        <f>IF($B6="N/A","N/A",IF(G6&gt;15,"No",IF(G6&lt;-15,"No","Yes")))</f>
        <v>N/A</v>
      </c>
      <c r="I6" s="10">
        <v>17.21</v>
      </c>
      <c r="J6" s="10">
        <v>9.048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92.816475135000005</v>
      </c>
      <c r="D9" s="9" t="str">
        <f>IF($B9="N/A","N/A",IF(C9&gt;60,"No",IF(C9&lt;15,"No","Yes")))</f>
        <v>No</v>
      </c>
      <c r="E9" s="36">
        <v>95.118179925000007</v>
      </c>
      <c r="F9" s="9" t="str">
        <f>IF($B9="N/A","N/A",IF(E9&gt;60,"No",IF(E9&lt;15,"No","Yes")))</f>
        <v>No</v>
      </c>
      <c r="G9" s="36">
        <v>98.802157930000007</v>
      </c>
      <c r="H9" s="9" t="str">
        <f>IF($B9="N/A","N/A",IF(G9&gt;60,"No",IF(G9&lt;15,"No","Yes")))</f>
        <v>No</v>
      </c>
      <c r="I9" s="10">
        <v>2.48</v>
      </c>
      <c r="J9" s="10">
        <v>3.8730000000000002</v>
      </c>
      <c r="K9" s="9" t="str">
        <f t="shared" si="0"/>
        <v>Yes</v>
      </c>
    </row>
    <row r="10" spans="1:11" x14ac:dyDescent="0.2">
      <c r="A10" s="3" t="s">
        <v>14</v>
      </c>
      <c r="B10" s="34" t="s">
        <v>276</v>
      </c>
      <c r="C10" s="9">
        <v>0</v>
      </c>
      <c r="D10" s="9" t="str">
        <f>IF($B10="N/A","N/A",IF(C10&gt;15,"No",IF(C10&lt;=0,"No","Yes")))</f>
        <v>No</v>
      </c>
      <c r="E10" s="9">
        <v>0</v>
      </c>
      <c r="F10" s="9" t="str">
        <f>IF($B10="N/A","N/A",IF(E10&gt;15,"No",IF(E10&lt;=0,"No","Yes")))</f>
        <v>No</v>
      </c>
      <c r="G10" s="9">
        <v>0</v>
      </c>
      <c r="H10" s="9" t="str">
        <f>IF($B10="N/A","N/A",IF(G10&gt;15,"No",IF(G10&lt;=0,"No","Yes")))</f>
        <v>No</v>
      </c>
      <c r="I10" s="10" t="s">
        <v>1743</v>
      </c>
      <c r="J10" s="10" t="s">
        <v>1743</v>
      </c>
      <c r="K10" s="9" t="str">
        <f t="shared" si="0"/>
        <v>N/A</v>
      </c>
    </row>
    <row r="11" spans="1:11" x14ac:dyDescent="0.2">
      <c r="A11" s="3" t="s">
        <v>871</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x14ac:dyDescent="0.2">
      <c r="A12" s="3" t="s">
        <v>932</v>
      </c>
      <c r="B12" s="34" t="s">
        <v>217</v>
      </c>
      <c r="C12" s="9">
        <v>0.55120512560000001</v>
      </c>
      <c r="D12" s="9" t="str">
        <f>IF($B12="N/A","N/A",IF(C12&gt;15,"No",IF(C12&lt;-15,"No","Yes")))</f>
        <v>N/A</v>
      </c>
      <c r="E12" s="9">
        <v>0.51367485769999999</v>
      </c>
      <c r="F12" s="9" t="str">
        <f>IF($B12="N/A","N/A",IF(E12&gt;15,"No",IF(E12&lt;-15,"No","Yes")))</f>
        <v>N/A</v>
      </c>
      <c r="G12" s="9">
        <v>0.63019192209999997</v>
      </c>
      <c r="H12" s="9" t="str">
        <f>IF($B12="N/A","N/A",IF(G12&gt;15,"No",IF(G12&lt;-15,"No","Yes")))</f>
        <v>N/A</v>
      </c>
      <c r="I12" s="10">
        <v>-6.81</v>
      </c>
      <c r="J12" s="10">
        <v>22.68</v>
      </c>
      <c r="K12" s="9" t="str">
        <f t="shared" si="0"/>
        <v>Yes</v>
      </c>
    </row>
    <row r="13" spans="1:11" x14ac:dyDescent="0.2">
      <c r="A13" s="3" t="s">
        <v>51</v>
      </c>
      <c r="B13" s="34" t="s">
        <v>277</v>
      </c>
      <c r="C13" s="9">
        <v>98.738940303000007</v>
      </c>
      <c r="D13" s="9" t="str">
        <f>IF($B13="N/A","N/A",IF(C13&gt;99,"No",IF(C13&lt;95,"No","Yes")))</f>
        <v>Yes</v>
      </c>
      <c r="E13" s="9">
        <v>98.816465362000002</v>
      </c>
      <c r="F13" s="9" t="str">
        <f>IF($B13="N/A","N/A",IF(E13&gt;99,"No",IF(E13&lt;95,"No","Yes")))</f>
        <v>Yes</v>
      </c>
      <c r="G13" s="9">
        <v>98.858970686999996</v>
      </c>
      <c r="H13" s="9" t="str">
        <f>IF($B13="N/A","N/A",IF(G13&gt;99,"No",IF(G13&lt;95,"No","Yes")))</f>
        <v>Yes</v>
      </c>
      <c r="I13" s="10">
        <v>7.85E-2</v>
      </c>
      <c r="J13" s="10">
        <v>4.2999999999999997E-2</v>
      </c>
      <c r="K13" s="9" t="str">
        <f t="shared" si="0"/>
        <v>Yes</v>
      </c>
    </row>
    <row r="14" spans="1:11" x14ac:dyDescent="0.2">
      <c r="A14" s="3" t="s">
        <v>52</v>
      </c>
      <c r="B14" s="34" t="s">
        <v>278</v>
      </c>
      <c r="C14" s="9">
        <v>1.2610596969000001</v>
      </c>
      <c r="D14" s="9" t="str">
        <f>IF($B14="N/A","N/A",IF(C14&gt;6,"No",IF(C14&lt;=0,"No","Yes")))</f>
        <v>Yes</v>
      </c>
      <c r="E14" s="9">
        <v>1.1835346383000001</v>
      </c>
      <c r="F14" s="9" t="str">
        <f>IF($B14="N/A","N/A",IF(E14&gt;6,"No",IF(E14&lt;=0,"No","Yes")))</f>
        <v>Yes</v>
      </c>
      <c r="G14" s="9">
        <v>1.1410293135</v>
      </c>
      <c r="H14" s="9" t="str">
        <f>IF($B14="N/A","N/A",IF(G14&gt;6,"No",IF(G14&lt;=0,"No","Yes")))</f>
        <v>Yes</v>
      </c>
      <c r="I14" s="10">
        <v>-6.15</v>
      </c>
      <c r="J14" s="10">
        <v>-3.59</v>
      </c>
      <c r="K14" s="9" t="str">
        <f t="shared" si="0"/>
        <v>Yes</v>
      </c>
    </row>
    <row r="15" spans="1:11" x14ac:dyDescent="0.2">
      <c r="A15" s="3" t="s">
        <v>168</v>
      </c>
      <c r="B15" s="34" t="s">
        <v>217</v>
      </c>
      <c r="C15" s="9">
        <v>90.011329693999997</v>
      </c>
      <c r="D15" s="9" t="str">
        <f>IF($B15="N/A","N/A",IF(C15&gt;15,"No",IF(C15&lt;-15,"No","Yes")))</f>
        <v>N/A</v>
      </c>
      <c r="E15" s="9">
        <v>91.050542656999994</v>
      </c>
      <c r="F15" s="9" t="str">
        <f>IF($B15="N/A","N/A",IF(E15&gt;15,"No",IF(E15&lt;-15,"No","Yes")))</f>
        <v>N/A</v>
      </c>
      <c r="G15" s="9">
        <v>94.341687996000005</v>
      </c>
      <c r="H15" s="9" t="str">
        <f>IF($B15="N/A","N/A",IF(G15&gt;15,"No",IF(G15&lt;-15,"No","Yes")))</f>
        <v>N/A</v>
      </c>
      <c r="I15" s="10">
        <v>1.155</v>
      </c>
      <c r="J15" s="10">
        <v>3.6150000000000002</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100</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99.821010881999996</v>
      </c>
      <c r="D19" s="9" t="str">
        <f>IF($B19="N/A","N/A",IF(C19&gt;100,"No",IF(C19&lt;98,"No","Yes")))</f>
        <v>Yes</v>
      </c>
      <c r="E19" s="9">
        <v>99.866375121000004</v>
      </c>
      <c r="F19" s="9" t="str">
        <f>IF($B19="N/A","N/A",IF(E19&gt;100,"No",IF(E19&lt;98,"No","Yes")))</f>
        <v>Yes</v>
      </c>
      <c r="G19" s="9">
        <v>99.758108151000002</v>
      </c>
      <c r="H19" s="9" t="str">
        <f>IF($B19="N/A","N/A",IF(G19&gt;100,"No",IF(G19&lt;98,"No","Yes")))</f>
        <v>Yes</v>
      </c>
      <c r="I19" s="10">
        <v>4.5400000000000003E-2</v>
      </c>
      <c r="J19" s="10">
        <v>-0.108</v>
      </c>
      <c r="K19" s="9" t="str">
        <f>IF(J19="Div by 0", "N/A", IF(J19="N/A","N/A", IF(J19&gt;30, "No", IF(J19&lt;-30, "No", "Yes"))))</f>
        <v>Yes</v>
      </c>
    </row>
    <row r="20" spans="1:11" x14ac:dyDescent="0.2">
      <c r="A20" s="3" t="s">
        <v>679</v>
      </c>
      <c r="B20" s="34" t="s">
        <v>227</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4" t="s">
        <v>227</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3.5" customHeight="1" x14ac:dyDescent="0.2">
      <c r="A22" s="3" t="s">
        <v>1724</v>
      </c>
      <c r="B22" s="34" t="s">
        <v>217</v>
      </c>
      <c r="C22" s="9">
        <v>64.844909997000002</v>
      </c>
      <c r="D22" s="9" t="str">
        <f>IF($B22="N/A","N/A",IF(C22&gt;15,"No",IF(C22&lt;-15,"No","Yes")))</f>
        <v>N/A</v>
      </c>
      <c r="E22" s="9">
        <v>65.047549631999999</v>
      </c>
      <c r="F22" s="9" t="str">
        <f>IF($B22="N/A","N/A",IF(E22&gt;15,"No",IF(E22&lt;-15,"No","Yes")))</f>
        <v>N/A</v>
      </c>
      <c r="G22" s="9">
        <v>67.592857824999996</v>
      </c>
      <c r="H22" s="9" t="str">
        <f>IF($B22="N/A","N/A",IF(G22&gt;15,"No",IF(G22&lt;-15,"No","Yes")))</f>
        <v>N/A</v>
      </c>
      <c r="I22" s="10">
        <v>0.3125</v>
      </c>
      <c r="J22" s="10">
        <v>3.9129999999999998</v>
      </c>
      <c r="K22" s="9" t="str">
        <f t="shared" ref="K22:K31" si="1">IF(J22="Div by 0", "N/A", IF(J22="N/A","N/A", IF(J22&gt;30, "No", IF(J22&lt;-30, "No", "Yes"))))</f>
        <v>Yes</v>
      </c>
    </row>
    <row r="23" spans="1:11" x14ac:dyDescent="0.2">
      <c r="A23" s="3" t="s">
        <v>933</v>
      </c>
      <c r="B23" s="34" t="s">
        <v>217</v>
      </c>
      <c r="C23" s="9">
        <v>35.148988101</v>
      </c>
      <c r="D23" s="9" t="str">
        <f>IF($B23="N/A","N/A",IF(C23&gt;15,"No",IF(C23&lt;-15,"No","Yes")))</f>
        <v>N/A</v>
      </c>
      <c r="E23" s="9">
        <v>34.884770234999998</v>
      </c>
      <c r="F23" s="9" t="str">
        <f>IF($B23="N/A","N/A",IF(E23&gt;15,"No",IF(E23&lt;-15,"No","Yes")))</f>
        <v>N/A</v>
      </c>
      <c r="G23" s="9">
        <v>32.381679875000003</v>
      </c>
      <c r="H23" s="9" t="str">
        <f>IF($B23="N/A","N/A",IF(G23&gt;15,"No",IF(G23&lt;-15,"No","Yes")))</f>
        <v>N/A</v>
      </c>
      <c r="I23" s="10">
        <v>-0.752</v>
      </c>
      <c r="J23" s="10">
        <v>-7.18</v>
      </c>
      <c r="K23" s="9" t="str">
        <f t="shared" si="1"/>
        <v>Yes</v>
      </c>
    </row>
    <row r="24" spans="1:11" ht="25.5" x14ac:dyDescent="0.2">
      <c r="A24" s="3" t="s">
        <v>934</v>
      </c>
      <c r="B24" s="34" t="s">
        <v>217</v>
      </c>
      <c r="C24" s="9">
        <v>2.0339672999999999E-3</v>
      </c>
      <c r="D24" s="9" t="str">
        <f>IF($B24="N/A","N/A",IF(C24&gt;15,"No",IF(C24&lt;-15,"No","Yes")))</f>
        <v>N/A</v>
      </c>
      <c r="E24" s="9">
        <v>0</v>
      </c>
      <c r="F24" s="9" t="str">
        <f>IF($B24="N/A","N/A",IF(E24&gt;15,"No",IF(E24&lt;-15,"No","Yes")))</f>
        <v>N/A</v>
      </c>
      <c r="G24" s="9">
        <v>4.7741811999999998E-3</v>
      </c>
      <c r="H24" s="9" t="str">
        <f>IF($B24="N/A","N/A",IF(G24&gt;15,"No",IF(G24&lt;-15,"No","Yes")))</f>
        <v>N/A</v>
      </c>
      <c r="I24" s="10">
        <v>-100</v>
      </c>
      <c r="J24" s="10" t="s">
        <v>1743</v>
      </c>
      <c r="K24" s="9" t="str">
        <f t="shared" si="1"/>
        <v>N/A</v>
      </c>
    </row>
    <row r="25" spans="1:11" x14ac:dyDescent="0.2">
      <c r="A25" s="3" t="s">
        <v>170</v>
      </c>
      <c r="B25" s="34" t="s">
        <v>217</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171</v>
      </c>
      <c r="B26" s="34" t="s">
        <v>217</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172</v>
      </c>
      <c r="B27" s="34" t="s">
        <v>217</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4" t="s">
        <v>217</v>
      </c>
      <c r="C28" s="9">
        <v>18.779619648000001</v>
      </c>
      <c r="D28" s="9" t="str">
        <f>IF($B28="N/A","N/A",IF(C28&gt;15,"No",IF(C28&lt;-15,"No","Yes")))</f>
        <v>N/A</v>
      </c>
      <c r="E28" s="9">
        <v>18.540885742</v>
      </c>
      <c r="F28" s="9" t="str">
        <f>IF($B28="N/A","N/A",IF(E28&gt;15,"No",IF(E28&lt;-15,"No","Yes")))</f>
        <v>N/A</v>
      </c>
      <c r="G28" s="9">
        <v>21.178267927</v>
      </c>
      <c r="H28" s="9" t="str">
        <f>IF($B28="N/A","N/A",IF(G28&gt;15,"No",IF(G28&lt;-15,"No","Yes")))</f>
        <v>N/A</v>
      </c>
      <c r="I28" s="10">
        <v>-1.27</v>
      </c>
      <c r="J28" s="10">
        <v>14.22</v>
      </c>
      <c r="K28" s="9" t="str">
        <f t="shared" si="1"/>
        <v>Yes</v>
      </c>
    </row>
    <row r="29" spans="1:11" x14ac:dyDescent="0.2">
      <c r="A29" s="3" t="s">
        <v>55</v>
      </c>
      <c r="B29" s="34" t="s">
        <v>217</v>
      </c>
      <c r="C29" s="9">
        <v>81.220380352000006</v>
      </c>
      <c r="D29" s="9" t="str">
        <f>IF($B29="N/A","N/A",IF(C29&gt;15,"No",IF(C29&lt;-15,"No","Yes")))</f>
        <v>N/A</v>
      </c>
      <c r="E29" s="9">
        <v>81.459114258</v>
      </c>
      <c r="F29" s="9" t="str">
        <f>IF($B29="N/A","N/A",IF(E29&gt;15,"No",IF(E29&lt;-15,"No","Yes")))</f>
        <v>N/A</v>
      </c>
      <c r="G29" s="9">
        <v>78.821732073000007</v>
      </c>
      <c r="H29" s="9" t="str">
        <f>IF($B29="N/A","N/A",IF(G29&gt;15,"No",IF(G29&lt;-15,"No","Yes")))</f>
        <v>N/A</v>
      </c>
      <c r="I29" s="10">
        <v>0.29389999999999999</v>
      </c>
      <c r="J29" s="10">
        <v>-3.24</v>
      </c>
      <c r="K29" s="9" t="str">
        <f t="shared" si="1"/>
        <v>Yes</v>
      </c>
    </row>
    <row r="30" spans="1:11" x14ac:dyDescent="0.2">
      <c r="A30" s="3" t="s">
        <v>56</v>
      </c>
      <c r="B30" s="34" t="s">
        <v>217</v>
      </c>
      <c r="C30" s="9">
        <v>77.418895555999995</v>
      </c>
      <c r="D30" s="9" t="str">
        <f>IF($B30="N/A","N/A",IF(C30&gt;15,"No",IF(C30&lt;-15,"No","Yes")))</f>
        <v>N/A</v>
      </c>
      <c r="E30" s="9">
        <v>80.051714563000004</v>
      </c>
      <c r="F30" s="9" t="str">
        <f>IF($B30="N/A","N/A",IF(E30&gt;15,"No",IF(E30&lt;-15,"No","Yes")))</f>
        <v>N/A</v>
      </c>
      <c r="G30" s="9">
        <v>80.947834112999999</v>
      </c>
      <c r="H30" s="9" t="str">
        <f>IF($B30="N/A","N/A",IF(G30&gt;15,"No",IF(G30&lt;-15,"No","Yes")))</f>
        <v>N/A</v>
      </c>
      <c r="I30" s="10">
        <v>3.4009999999999998</v>
      </c>
      <c r="J30" s="10">
        <v>1.119</v>
      </c>
      <c r="K30" s="9" t="str">
        <f t="shared" si="1"/>
        <v>Yes</v>
      </c>
    </row>
    <row r="31" spans="1:11" x14ac:dyDescent="0.2">
      <c r="A31" s="3" t="s">
        <v>57</v>
      </c>
      <c r="B31" s="34" t="s">
        <v>217</v>
      </c>
      <c r="C31" s="9">
        <v>19.589138615</v>
      </c>
      <c r="D31" s="9" t="str">
        <f>IF($B31="N/A","N/A",IF(C31&gt;15,"No",IF(C31&lt;-15,"No","Yes")))</f>
        <v>N/A</v>
      </c>
      <c r="E31" s="9">
        <v>17.714841037999999</v>
      </c>
      <c r="F31" s="9" t="str">
        <f>IF($B31="N/A","N/A",IF(E31&gt;15,"No",IF(E31&lt;-15,"No","Yes")))</f>
        <v>N/A</v>
      </c>
      <c r="G31" s="9">
        <v>16.951526146999999</v>
      </c>
      <c r="H31" s="9" t="str">
        <f>IF($B31="N/A","N/A",IF(G31&gt;15,"No",IF(G31&lt;-15,"No","Yes")))</f>
        <v>N/A</v>
      </c>
      <c r="I31" s="10">
        <v>-9.57</v>
      </c>
      <c r="J31" s="10">
        <v>-4.3099999999999996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11397615</v>
      </c>
      <c r="F6" s="9" t="str">
        <f t="shared" si="0"/>
        <v>N/A</v>
      </c>
      <c r="G6" s="35">
        <v>13361070</v>
      </c>
      <c r="H6" s="9" t="str">
        <f t="shared" ref="H6:H18" si="1">IF($B6="N/A","N/A",IF(G6&lt;0,"No","Yes"))</f>
        <v>N/A</v>
      </c>
      <c r="I6" s="10" t="s">
        <v>217</v>
      </c>
      <c r="J6" s="10">
        <v>17.23</v>
      </c>
      <c r="K6" s="9" t="str">
        <f t="shared" ref="K6:K18" si="2">IF(J6="Div by 0", "N/A", IF(J6="N/A","N/A", IF(J6&gt;30, "No", IF(J6&lt;-30, "No", "Yes"))))</f>
        <v>Yes</v>
      </c>
    </row>
    <row r="7" spans="1:11" x14ac:dyDescent="0.2">
      <c r="A7" s="25" t="s">
        <v>445</v>
      </c>
      <c r="B7" s="77" t="s">
        <v>217</v>
      </c>
      <c r="C7" s="9" t="s">
        <v>217</v>
      </c>
      <c r="D7" s="9" t="str">
        <f t="shared" si="0"/>
        <v>N/A</v>
      </c>
      <c r="E7" s="9">
        <v>2.8680210728</v>
      </c>
      <c r="F7" s="9" t="str">
        <f t="shared" si="0"/>
        <v>N/A</v>
      </c>
      <c r="G7" s="9">
        <v>2.7456333961000001</v>
      </c>
      <c r="H7" s="9" t="str">
        <f t="shared" si="1"/>
        <v>N/A</v>
      </c>
      <c r="I7" s="10" t="s">
        <v>217</v>
      </c>
      <c r="J7" s="10">
        <v>-4.2699999999999996</v>
      </c>
      <c r="K7" s="9" t="str">
        <f t="shared" si="2"/>
        <v>Yes</v>
      </c>
    </row>
    <row r="8" spans="1:11" x14ac:dyDescent="0.2">
      <c r="A8" s="25" t="s">
        <v>446</v>
      </c>
      <c r="B8" s="77" t="s">
        <v>217</v>
      </c>
      <c r="C8" s="9" t="s">
        <v>217</v>
      </c>
      <c r="D8" s="9" t="str">
        <f t="shared" si="0"/>
        <v>N/A</v>
      </c>
      <c r="E8" s="9">
        <v>24.464749862000001</v>
      </c>
      <c r="F8" s="9" t="str">
        <f t="shared" si="0"/>
        <v>N/A</v>
      </c>
      <c r="G8" s="9">
        <v>22.408444833000001</v>
      </c>
      <c r="H8" s="9" t="str">
        <f t="shared" si="1"/>
        <v>N/A</v>
      </c>
      <c r="I8" s="10" t="s">
        <v>217</v>
      </c>
      <c r="J8" s="10">
        <v>-8.41</v>
      </c>
      <c r="K8" s="9" t="str">
        <f t="shared" si="2"/>
        <v>Yes</v>
      </c>
    </row>
    <row r="9" spans="1:11" x14ac:dyDescent="0.2">
      <c r="A9" s="25" t="s">
        <v>447</v>
      </c>
      <c r="B9" s="77" t="s">
        <v>217</v>
      </c>
      <c r="C9" s="9" t="s">
        <v>217</v>
      </c>
      <c r="D9" s="9" t="str">
        <f t="shared" si="0"/>
        <v>N/A</v>
      </c>
      <c r="E9" s="9">
        <v>17.273885808999999</v>
      </c>
      <c r="F9" s="9" t="str">
        <f t="shared" si="0"/>
        <v>N/A</v>
      </c>
      <c r="G9" s="9">
        <v>14.551633963</v>
      </c>
      <c r="H9" s="9" t="str">
        <f t="shared" si="1"/>
        <v>N/A</v>
      </c>
      <c r="I9" s="10" t="s">
        <v>217</v>
      </c>
      <c r="J9" s="10">
        <v>-15.8</v>
      </c>
      <c r="K9" s="9" t="str">
        <f t="shared" si="2"/>
        <v>Yes</v>
      </c>
    </row>
    <row r="10" spans="1:11" x14ac:dyDescent="0.2">
      <c r="A10" s="25" t="s">
        <v>448</v>
      </c>
      <c r="B10" s="77" t="s">
        <v>217</v>
      </c>
      <c r="C10" s="9" t="s">
        <v>217</v>
      </c>
      <c r="D10" s="9" t="str">
        <f t="shared" si="0"/>
        <v>N/A</v>
      </c>
      <c r="E10" s="9">
        <v>53.908260632000001</v>
      </c>
      <c r="F10" s="9" t="str">
        <f t="shared" si="0"/>
        <v>N/A</v>
      </c>
      <c r="G10" s="9">
        <v>48.992692949999999</v>
      </c>
      <c r="H10" s="9" t="str">
        <f t="shared" si="1"/>
        <v>N/A</v>
      </c>
      <c r="I10" s="10" t="s">
        <v>217</v>
      </c>
      <c r="J10" s="10">
        <v>-9.1199999999999992</v>
      </c>
      <c r="K10" s="9" t="str">
        <f t="shared" si="2"/>
        <v>Yes</v>
      </c>
    </row>
    <row r="11" spans="1:11" x14ac:dyDescent="0.2">
      <c r="A11" s="2" t="s">
        <v>211</v>
      </c>
      <c r="B11" s="77" t="s">
        <v>217</v>
      </c>
      <c r="C11" s="9" t="s">
        <v>217</v>
      </c>
      <c r="D11" s="9" t="str">
        <f t="shared" si="0"/>
        <v>N/A</v>
      </c>
      <c r="E11" s="9">
        <v>99.916500075000002</v>
      </c>
      <c r="F11" s="9" t="str">
        <f t="shared" si="0"/>
        <v>N/A</v>
      </c>
      <c r="G11" s="9">
        <v>99.712942151999997</v>
      </c>
      <c r="H11" s="9" t="str">
        <f t="shared" si="1"/>
        <v>N/A</v>
      </c>
      <c r="I11" s="10" t="s">
        <v>217</v>
      </c>
      <c r="J11" s="10">
        <v>-0.20399999999999999</v>
      </c>
      <c r="K11" s="9" t="str">
        <f t="shared" si="2"/>
        <v>Yes</v>
      </c>
    </row>
    <row r="12" spans="1:11" x14ac:dyDescent="0.2">
      <c r="A12" s="2" t="s">
        <v>932</v>
      </c>
      <c r="B12" s="77" t="s">
        <v>217</v>
      </c>
      <c r="C12" s="9" t="s">
        <v>217</v>
      </c>
      <c r="D12" s="9" t="str">
        <f t="shared" si="0"/>
        <v>N/A</v>
      </c>
      <c r="E12" s="9">
        <v>1.9324218268</v>
      </c>
      <c r="F12" s="9" t="str">
        <f t="shared" si="0"/>
        <v>N/A</v>
      </c>
      <c r="G12" s="9">
        <v>2.2005498063000002</v>
      </c>
      <c r="H12" s="9" t="str">
        <f t="shared" si="1"/>
        <v>N/A</v>
      </c>
      <c r="I12" s="10" t="s">
        <v>217</v>
      </c>
      <c r="J12" s="10">
        <v>13.88</v>
      </c>
      <c r="K12" s="9" t="str">
        <f t="shared" si="2"/>
        <v>Yes</v>
      </c>
    </row>
    <row r="13" spans="1:11" x14ac:dyDescent="0.2">
      <c r="A13" s="2" t="s">
        <v>51</v>
      </c>
      <c r="B13" s="77" t="s">
        <v>217</v>
      </c>
      <c r="C13" s="9" t="s">
        <v>217</v>
      </c>
      <c r="D13" s="9" t="str">
        <f t="shared" si="0"/>
        <v>N/A</v>
      </c>
      <c r="E13" s="9">
        <v>98.605348574999994</v>
      </c>
      <c r="F13" s="9" t="str">
        <f t="shared" si="0"/>
        <v>N/A</v>
      </c>
      <c r="G13" s="9">
        <v>98.667936026000007</v>
      </c>
      <c r="H13" s="9" t="str">
        <f t="shared" si="1"/>
        <v>N/A</v>
      </c>
      <c r="I13" s="10" t="s">
        <v>217</v>
      </c>
      <c r="J13" s="10">
        <v>6.3500000000000001E-2</v>
      </c>
      <c r="K13" s="9" t="str">
        <f t="shared" si="2"/>
        <v>Yes</v>
      </c>
    </row>
    <row r="14" spans="1:11" x14ac:dyDescent="0.2">
      <c r="A14" s="2" t="s">
        <v>52</v>
      </c>
      <c r="B14" s="77" t="s">
        <v>217</v>
      </c>
      <c r="C14" s="9" t="s">
        <v>217</v>
      </c>
      <c r="D14" s="9" t="str">
        <f t="shared" si="0"/>
        <v>N/A</v>
      </c>
      <c r="E14" s="9">
        <v>1.3946514248999999</v>
      </c>
      <c r="F14" s="9" t="str">
        <f t="shared" si="0"/>
        <v>N/A</v>
      </c>
      <c r="G14" s="9">
        <v>1.3320639739</v>
      </c>
      <c r="H14" s="9" t="str">
        <f t="shared" si="1"/>
        <v>N/A</v>
      </c>
      <c r="I14" s="10" t="s">
        <v>217</v>
      </c>
      <c r="J14" s="10">
        <v>-4.49</v>
      </c>
      <c r="K14" s="9" t="str">
        <f t="shared" si="2"/>
        <v>Yes</v>
      </c>
    </row>
    <row r="15" spans="1:11" x14ac:dyDescent="0.2">
      <c r="A15" s="2" t="s">
        <v>168</v>
      </c>
      <c r="B15" s="77" t="s">
        <v>217</v>
      </c>
      <c r="C15" s="9" t="s">
        <v>217</v>
      </c>
      <c r="D15" s="9" t="str">
        <f t="shared" si="0"/>
        <v>N/A</v>
      </c>
      <c r="E15" s="9">
        <v>95.266783631999999</v>
      </c>
      <c r="F15" s="9" t="str">
        <f t="shared" si="0"/>
        <v>N/A</v>
      </c>
      <c r="G15" s="9">
        <v>95.745209091000007</v>
      </c>
      <c r="H15" s="9" t="str">
        <f t="shared" si="1"/>
        <v>N/A</v>
      </c>
      <c r="I15" s="10" t="s">
        <v>217</v>
      </c>
      <c r="J15" s="10">
        <v>0.50219999999999998</v>
      </c>
      <c r="K15" s="9" t="str">
        <f t="shared" si="2"/>
        <v>Yes</v>
      </c>
    </row>
    <row r="16" spans="1:11" x14ac:dyDescent="0.2">
      <c r="A16" s="2" t="s">
        <v>169</v>
      </c>
      <c r="B16" s="77" t="s">
        <v>217</v>
      </c>
      <c r="C16" s="9" t="s">
        <v>217</v>
      </c>
      <c r="D16" s="9" t="str">
        <f t="shared" si="0"/>
        <v>N/A</v>
      </c>
      <c r="E16" s="9">
        <v>99.945856524999996</v>
      </c>
      <c r="F16" s="9" t="str">
        <f t="shared" si="0"/>
        <v>N/A</v>
      </c>
      <c r="G16" s="9">
        <v>99.284811180999995</v>
      </c>
      <c r="H16" s="9" t="str">
        <f t="shared" si="1"/>
        <v>N/A</v>
      </c>
      <c r="I16" s="10" t="s">
        <v>217</v>
      </c>
      <c r="J16" s="10">
        <v>-0.66100000000000003</v>
      </c>
      <c r="K16" s="9" t="str">
        <f t="shared" si="2"/>
        <v>Yes</v>
      </c>
    </row>
    <row r="17" spans="1:11" x14ac:dyDescent="0.2">
      <c r="A17" s="2" t="s">
        <v>21</v>
      </c>
      <c r="B17" s="77" t="s">
        <v>217</v>
      </c>
      <c r="C17" s="9" t="s">
        <v>217</v>
      </c>
      <c r="D17" s="9" t="str">
        <f t="shared" si="0"/>
        <v>N/A</v>
      </c>
      <c r="E17" s="9">
        <v>99.412572213000004</v>
      </c>
      <c r="F17" s="9" t="str">
        <f t="shared" si="0"/>
        <v>N/A</v>
      </c>
      <c r="G17" s="9">
        <v>98.896116328000005</v>
      </c>
      <c r="H17" s="9" t="str">
        <f t="shared" si="1"/>
        <v>N/A</v>
      </c>
      <c r="I17" s="10" t="s">
        <v>217</v>
      </c>
      <c r="J17" s="10">
        <v>-0.52</v>
      </c>
      <c r="K17" s="9" t="str">
        <f t="shared" si="2"/>
        <v>Yes</v>
      </c>
    </row>
    <row r="18" spans="1:11" x14ac:dyDescent="0.2">
      <c r="A18" s="2" t="s">
        <v>53</v>
      </c>
      <c r="B18" s="77" t="s">
        <v>217</v>
      </c>
      <c r="C18" s="9" t="s">
        <v>217</v>
      </c>
      <c r="D18" s="9" t="str">
        <f t="shared" si="0"/>
        <v>N/A</v>
      </c>
      <c r="E18" s="9">
        <v>99.999955510999996</v>
      </c>
      <c r="F18" s="9" t="str">
        <f t="shared" si="0"/>
        <v>N/A</v>
      </c>
      <c r="G18" s="9">
        <v>99.999939315999995</v>
      </c>
      <c r="H18" s="9" t="str">
        <f t="shared" si="1"/>
        <v>N/A</v>
      </c>
      <c r="I18" s="10" t="s">
        <v>217</v>
      </c>
      <c r="J18" s="10">
        <v>0</v>
      </c>
      <c r="K18" s="9" t="str">
        <f t="shared" si="2"/>
        <v>Yes</v>
      </c>
    </row>
    <row r="19" spans="1:11" x14ac:dyDescent="0.2">
      <c r="A19" s="3" t="s">
        <v>678</v>
      </c>
      <c r="B19" s="77" t="s">
        <v>217</v>
      </c>
      <c r="C19" s="9" t="s">
        <v>217</v>
      </c>
      <c r="D19" s="9" t="str">
        <f t="shared" ref="D19:D21" si="3">IF($B19="N/A","N/A",IF(C19&lt;0,"No","Yes"))</f>
        <v>N/A</v>
      </c>
      <c r="E19" s="9">
        <v>99.821067829</v>
      </c>
      <c r="F19" s="9" t="str">
        <f t="shared" ref="F19:F21" si="4">IF($B19="N/A","N/A",IF(E19&lt;0,"No","Yes"))</f>
        <v>N/A</v>
      </c>
      <c r="G19" s="9">
        <v>99.814999846999996</v>
      </c>
      <c r="H19" s="9" t="str">
        <f t="shared" ref="H19:H21" si="5">IF($B19="N/A","N/A",IF(G19&lt;0,"No","Yes"))</f>
        <v>N/A</v>
      </c>
      <c r="I19" s="10" t="s">
        <v>217</v>
      </c>
      <c r="J19" s="10">
        <v>-6.0000000000000001E-3</v>
      </c>
      <c r="K19" s="9" t="str">
        <f>IF(J19="Div by 0", "N/A", IF(J19="N/A","N/A", IF(J19&gt;30, "No", IF(J19&lt;-30, "No", "Yes"))))</f>
        <v>Yes</v>
      </c>
    </row>
    <row r="20" spans="1:11" x14ac:dyDescent="0.2">
      <c r="A20" s="3" t="s">
        <v>679</v>
      </c>
      <c r="B20" s="77" t="s">
        <v>217</v>
      </c>
      <c r="C20" s="9" t="s">
        <v>217</v>
      </c>
      <c r="D20" s="9" t="str">
        <f t="shared" si="3"/>
        <v>N/A</v>
      </c>
      <c r="E20" s="9">
        <v>99.998683935000003</v>
      </c>
      <c r="F20" s="9" t="str">
        <f t="shared" si="4"/>
        <v>N/A</v>
      </c>
      <c r="G20" s="9">
        <v>99.998952180000003</v>
      </c>
      <c r="H20" s="9" t="str">
        <f t="shared" si="5"/>
        <v>N/A</v>
      </c>
      <c r="I20" s="10" t="s">
        <v>217</v>
      </c>
      <c r="J20" s="10">
        <v>2.9999999999999997E-4</v>
      </c>
      <c r="K20" s="9" t="str">
        <f>IF(J20="Div by 0", "N/A", IF(J20="N/A","N/A", IF(J20&gt;30, "No", IF(J20&lt;-30, "No", "Yes"))))</f>
        <v>Yes</v>
      </c>
    </row>
    <row r="21" spans="1:11" x14ac:dyDescent="0.2">
      <c r="A21" s="3" t="s">
        <v>680</v>
      </c>
      <c r="B21" s="77" t="s">
        <v>217</v>
      </c>
      <c r="C21" s="9" t="s">
        <v>217</v>
      </c>
      <c r="D21" s="9" t="str">
        <f t="shared" si="3"/>
        <v>N/A</v>
      </c>
      <c r="E21" s="9">
        <v>99.998683935000003</v>
      </c>
      <c r="F21" s="9" t="str">
        <f t="shared" si="4"/>
        <v>N/A</v>
      </c>
      <c r="G21" s="9">
        <v>99.998952180000003</v>
      </c>
      <c r="H21" s="9" t="str">
        <f t="shared" si="5"/>
        <v>N/A</v>
      </c>
      <c r="I21" s="10" t="s">
        <v>217</v>
      </c>
      <c r="J21" s="10">
        <v>2.9999999999999997E-4</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62.605676713999998</v>
      </c>
      <c r="F22" s="9" t="str">
        <f t="shared" ref="F22:F31" si="7">IF($B22="N/A","N/A",IF(E22&lt;0,"No","Yes"))</f>
        <v>N/A</v>
      </c>
      <c r="G22" s="9">
        <v>62.465012158</v>
      </c>
      <c r="I22" s="10" t="s">
        <v>217</v>
      </c>
      <c r="J22" s="10">
        <v>-0.22500000000000001</v>
      </c>
      <c r="K22" s="9" t="str">
        <f t="shared" ref="K22:K31" si="8">IF(J22="Div by 0", "N/A", IF(J22="N/A","N/A", IF(J22&gt;30, "No", IF(J22&lt;-30, "No", "Yes"))))</f>
        <v>Yes</v>
      </c>
    </row>
    <row r="23" spans="1:11" x14ac:dyDescent="0.2">
      <c r="A23" s="3" t="s">
        <v>935</v>
      </c>
      <c r="B23" s="77" t="s">
        <v>217</v>
      </c>
      <c r="C23" s="9" t="s">
        <v>217</v>
      </c>
      <c r="D23" s="9" t="str">
        <f t="shared" si="6"/>
        <v>N/A</v>
      </c>
      <c r="E23" s="9">
        <v>37.325712441</v>
      </c>
      <c r="F23" s="9" t="str">
        <f t="shared" si="7"/>
        <v>N/A</v>
      </c>
      <c r="G23" s="9">
        <v>37.455854958000003</v>
      </c>
      <c r="H23" s="9" t="str">
        <f t="shared" ref="H23:H31" si="9">IF($B23="N/A","N/A",IF(G23&lt;0,"No","Yes"))</f>
        <v>N/A</v>
      </c>
      <c r="I23" s="10" t="s">
        <v>217</v>
      </c>
      <c r="J23" s="10">
        <v>0.34870000000000001</v>
      </c>
      <c r="K23" s="9" t="str">
        <f t="shared" si="8"/>
        <v>Yes</v>
      </c>
    </row>
    <row r="24" spans="1:11" ht="25.5" x14ac:dyDescent="0.2">
      <c r="A24" s="3" t="s">
        <v>936</v>
      </c>
      <c r="B24" s="77" t="s">
        <v>217</v>
      </c>
      <c r="C24" s="9" t="s">
        <v>217</v>
      </c>
      <c r="D24" s="9" t="str">
        <f t="shared" si="6"/>
        <v>N/A</v>
      </c>
      <c r="E24" s="9">
        <v>1.7266770300000001E-2</v>
      </c>
      <c r="F24" s="9" t="str">
        <f t="shared" si="7"/>
        <v>N/A</v>
      </c>
      <c r="G24" s="9">
        <v>1.44599198E-2</v>
      </c>
      <c r="H24" s="9" t="str">
        <f t="shared" si="9"/>
        <v>N/A</v>
      </c>
      <c r="I24" s="10" t="s">
        <v>217</v>
      </c>
      <c r="J24" s="10">
        <v>-16.3</v>
      </c>
      <c r="K24" s="9" t="str">
        <f t="shared" si="8"/>
        <v>Yes</v>
      </c>
    </row>
    <row r="25" spans="1:11" x14ac:dyDescent="0.2">
      <c r="A25" s="2" t="s">
        <v>170</v>
      </c>
      <c r="B25" s="77" t="s">
        <v>217</v>
      </c>
      <c r="C25" s="9" t="s">
        <v>217</v>
      </c>
      <c r="D25" s="9" t="str">
        <f t="shared" si="6"/>
        <v>N/A</v>
      </c>
      <c r="E25" s="9">
        <v>99.998683935000003</v>
      </c>
      <c r="F25" s="9" t="str">
        <f t="shared" si="7"/>
        <v>N/A</v>
      </c>
      <c r="G25" s="9">
        <v>99.998952180000003</v>
      </c>
      <c r="H25" s="9" t="str">
        <f t="shared" si="9"/>
        <v>N/A</v>
      </c>
      <c r="I25" s="10" t="s">
        <v>217</v>
      </c>
      <c r="J25" s="10">
        <v>2.9999999999999997E-4</v>
      </c>
      <c r="K25" s="9" t="str">
        <f t="shared" si="8"/>
        <v>Yes</v>
      </c>
    </row>
    <row r="26" spans="1:11" x14ac:dyDescent="0.2">
      <c r="A26" s="2" t="s">
        <v>171</v>
      </c>
      <c r="B26" s="77" t="s">
        <v>217</v>
      </c>
      <c r="C26" s="9" t="s">
        <v>217</v>
      </c>
      <c r="D26" s="9" t="str">
        <f t="shared" si="6"/>
        <v>N/A</v>
      </c>
      <c r="E26" s="9">
        <v>99.998683935000003</v>
      </c>
      <c r="F26" s="9" t="str">
        <f t="shared" si="7"/>
        <v>N/A</v>
      </c>
      <c r="G26" s="9">
        <v>99.998952180000003</v>
      </c>
      <c r="H26" s="9" t="str">
        <f t="shared" si="9"/>
        <v>N/A</v>
      </c>
      <c r="I26" s="10" t="s">
        <v>217</v>
      </c>
      <c r="J26" s="10">
        <v>2.9999999999999997E-4</v>
      </c>
      <c r="K26" s="9" t="str">
        <f t="shared" si="8"/>
        <v>Yes</v>
      </c>
    </row>
    <row r="27" spans="1:11" x14ac:dyDescent="0.2">
      <c r="A27" s="2" t="s">
        <v>172</v>
      </c>
      <c r="B27" s="77" t="s">
        <v>217</v>
      </c>
      <c r="C27" s="9" t="s">
        <v>217</v>
      </c>
      <c r="D27" s="9" t="str">
        <f t="shared" si="6"/>
        <v>N/A</v>
      </c>
      <c r="E27" s="9">
        <v>99.998683935000003</v>
      </c>
      <c r="F27" s="9" t="str">
        <f t="shared" si="7"/>
        <v>N/A</v>
      </c>
      <c r="G27" s="9">
        <v>99.998952180000003</v>
      </c>
      <c r="H27" s="9" t="str">
        <f t="shared" si="9"/>
        <v>N/A</v>
      </c>
      <c r="I27" s="10" t="s">
        <v>217</v>
      </c>
      <c r="J27" s="10">
        <v>2.9999999999999997E-4</v>
      </c>
      <c r="K27" s="9" t="str">
        <f t="shared" si="8"/>
        <v>Yes</v>
      </c>
    </row>
    <row r="28" spans="1:11" x14ac:dyDescent="0.2">
      <c r="A28" s="2" t="s">
        <v>54</v>
      </c>
      <c r="B28" s="77" t="s">
        <v>217</v>
      </c>
      <c r="C28" s="9" t="s">
        <v>217</v>
      </c>
      <c r="D28" s="9" t="str">
        <f t="shared" si="6"/>
        <v>N/A</v>
      </c>
      <c r="E28" s="9">
        <v>10.066755194000001</v>
      </c>
      <c r="F28" s="9" t="str">
        <f t="shared" si="7"/>
        <v>N/A</v>
      </c>
      <c r="G28" s="9">
        <v>10.583381421</v>
      </c>
      <c r="H28" s="9" t="str">
        <f t="shared" si="9"/>
        <v>N/A</v>
      </c>
      <c r="I28" s="10" t="s">
        <v>217</v>
      </c>
      <c r="J28" s="10">
        <v>5.1319999999999997</v>
      </c>
      <c r="K28" s="9" t="str">
        <f t="shared" si="8"/>
        <v>Yes</v>
      </c>
    </row>
    <row r="29" spans="1:11" x14ac:dyDescent="0.2">
      <c r="A29" s="2" t="s">
        <v>55</v>
      </c>
      <c r="B29" s="77" t="s">
        <v>217</v>
      </c>
      <c r="C29" s="9" t="s">
        <v>217</v>
      </c>
      <c r="D29" s="9" t="str">
        <f t="shared" si="6"/>
        <v>N/A</v>
      </c>
      <c r="E29" s="9">
        <v>89.931928740999993</v>
      </c>
      <c r="F29" s="9" t="str">
        <f t="shared" si="7"/>
        <v>N/A</v>
      </c>
      <c r="G29" s="9">
        <v>89.415570759000005</v>
      </c>
      <c r="H29" s="9" t="str">
        <f t="shared" si="9"/>
        <v>N/A</v>
      </c>
      <c r="I29" s="10" t="s">
        <v>217</v>
      </c>
      <c r="J29" s="10">
        <v>-0.57399999999999995</v>
      </c>
      <c r="K29" s="9" t="str">
        <f t="shared" si="8"/>
        <v>Yes</v>
      </c>
    </row>
    <row r="30" spans="1:11" x14ac:dyDescent="0.2">
      <c r="A30" s="2" t="s">
        <v>56</v>
      </c>
      <c r="B30" s="77" t="s">
        <v>217</v>
      </c>
      <c r="C30" s="9" t="s">
        <v>217</v>
      </c>
      <c r="D30" s="9" t="str">
        <f t="shared" si="6"/>
        <v>N/A</v>
      </c>
      <c r="E30" s="9">
        <v>81.213841668000001</v>
      </c>
      <c r="F30" s="9" t="str">
        <f t="shared" si="7"/>
        <v>N/A</v>
      </c>
      <c r="G30" s="9">
        <v>81.801098264999993</v>
      </c>
      <c r="H30" s="9" t="str">
        <f t="shared" si="9"/>
        <v>N/A</v>
      </c>
      <c r="I30" s="10" t="s">
        <v>217</v>
      </c>
      <c r="J30" s="10">
        <v>0.72309999999999997</v>
      </c>
      <c r="K30" s="9" t="str">
        <f t="shared" si="8"/>
        <v>Yes</v>
      </c>
    </row>
    <row r="31" spans="1:11" x14ac:dyDescent="0.2">
      <c r="A31" s="2" t="s">
        <v>57</v>
      </c>
      <c r="B31" s="77" t="s">
        <v>217</v>
      </c>
      <c r="C31" s="9" t="s">
        <v>217</v>
      </c>
      <c r="D31" s="9" t="str">
        <f t="shared" si="6"/>
        <v>N/A</v>
      </c>
      <c r="E31" s="9">
        <v>16.427191127</v>
      </c>
      <c r="F31" s="9" t="str">
        <f t="shared" si="7"/>
        <v>N/A</v>
      </c>
      <c r="G31" s="9">
        <v>15.428255372000001</v>
      </c>
      <c r="H31" s="9" t="str">
        <f t="shared" si="9"/>
        <v>N/A</v>
      </c>
      <c r="I31" s="10" t="s">
        <v>217</v>
      </c>
      <c r="J31" s="10">
        <v>-6.08</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1681279</v>
      </c>
      <c r="D7" s="74" t="str">
        <f>IF($B7="N/A","N/A",IF(C7&gt;10,"No",IF(C7&lt;-10,"No","Yes")))</f>
        <v>N/A</v>
      </c>
      <c r="E7" s="30">
        <v>1846157</v>
      </c>
      <c r="F7" s="74" t="str">
        <f>IF($B7="N/A","N/A",IF(E7&gt;10,"No",IF(E7&lt;-10,"No","Yes")))</f>
        <v>N/A</v>
      </c>
      <c r="G7" s="30">
        <v>1893194</v>
      </c>
      <c r="H7" s="74" t="str">
        <f>IF($B7="N/A","N/A",IF(G7&gt;10,"No",IF(G7&lt;-10,"No","Yes")))</f>
        <v>N/A</v>
      </c>
      <c r="I7" s="75">
        <v>9.8070000000000004</v>
      </c>
      <c r="J7" s="75">
        <v>2.548</v>
      </c>
      <c r="K7" s="76" t="s">
        <v>732</v>
      </c>
      <c r="L7" s="31" t="str">
        <f>IF(J7="Div by 0", "N/A", IF(K7="N/A","N/A", IF(J7&gt;VALUE(MID(K7,1,2)), "No", IF(J7&lt;-1*VALUE(MID(K7,1,2)), "No", "Yes"))))</f>
        <v>Yes</v>
      </c>
    </row>
    <row r="8" spans="1:12" x14ac:dyDescent="0.2">
      <c r="A8" s="3" t="s">
        <v>58</v>
      </c>
      <c r="B8" s="34" t="s">
        <v>217</v>
      </c>
      <c r="C8" s="46">
        <v>7675858379</v>
      </c>
      <c r="D8" s="43" t="str">
        <f>IF($B8="N/A","N/A",IF(C8&gt;10,"No",IF(C8&lt;-10,"No","Yes")))</f>
        <v>N/A</v>
      </c>
      <c r="E8" s="46">
        <v>8920779655</v>
      </c>
      <c r="F8" s="43" t="str">
        <f>IF($B8="N/A","N/A",IF(E8&gt;10,"No",IF(E8&lt;-10,"No","Yes")))</f>
        <v>N/A</v>
      </c>
      <c r="G8" s="46">
        <v>9688410352</v>
      </c>
      <c r="H8" s="43" t="str">
        <f>IF($B8="N/A","N/A",IF(G8&gt;10,"No",IF(G8&lt;-10,"No","Yes")))</f>
        <v>N/A</v>
      </c>
      <c r="I8" s="12">
        <v>16.22</v>
      </c>
      <c r="J8" s="12">
        <v>8.6050000000000004</v>
      </c>
      <c r="K8" s="44" t="s">
        <v>732</v>
      </c>
      <c r="L8" s="9" t="str">
        <f>IF(J8="Div by 0", "N/A", IF(K8="N/A","N/A", IF(J8&gt;VALUE(MID(K8,1,2)), "No", IF(J8&lt;-1*VALUE(MID(K8,1,2)), "No", "Yes"))))</f>
        <v>Yes</v>
      </c>
    </row>
    <row r="9" spans="1:12" x14ac:dyDescent="0.2">
      <c r="A9" s="58" t="s">
        <v>937</v>
      </c>
      <c r="B9" s="9" t="s">
        <v>217</v>
      </c>
      <c r="C9" s="8">
        <v>12.950021977</v>
      </c>
      <c r="D9" s="43" t="str">
        <f>IF($B9="N/A","N/A",IF(C9&gt;10,"No",IF(C9&lt;-10,"No","Yes")))</f>
        <v>N/A</v>
      </c>
      <c r="E9" s="8">
        <v>10.898206382</v>
      </c>
      <c r="F9" s="43" t="str">
        <f>IF($B9="N/A","N/A",IF(E9&gt;10,"No",IF(E9&lt;-10,"No","Yes")))</f>
        <v>N/A</v>
      </c>
      <c r="G9" s="8">
        <v>7.1150658621999998</v>
      </c>
      <c r="H9" s="43" t="str">
        <f>IF($B9="N/A","N/A",IF(G9&gt;10,"No",IF(G9&lt;-10,"No","Yes")))</f>
        <v>N/A</v>
      </c>
      <c r="I9" s="12">
        <v>-15.8</v>
      </c>
      <c r="J9" s="12">
        <v>-34.700000000000003</v>
      </c>
      <c r="K9" s="9" t="s">
        <v>217</v>
      </c>
      <c r="L9" s="9" t="str">
        <f>IF(J9="Div by 0", "N/A", IF(K9="N/A","N/A", IF(J9&gt;VALUE(MID(K9,1,2)), "No", IF(J9&lt;-1*VALUE(MID(K9,1,2)), "No", "Yes"))))</f>
        <v>N/A</v>
      </c>
    </row>
    <row r="10" spans="1:12" x14ac:dyDescent="0.2">
      <c r="A10" s="58" t="s">
        <v>938</v>
      </c>
      <c r="B10" s="9" t="s">
        <v>217</v>
      </c>
      <c r="C10" s="8">
        <v>1.7015022492</v>
      </c>
      <c r="D10" s="43" t="str">
        <f t="shared" ref="D10:D19" si="0">IF($B10="N/A","N/A",IF(C10&gt;10,"No",IF(C10&lt;-10,"No","Yes")))</f>
        <v>N/A</v>
      </c>
      <c r="E10" s="8">
        <v>1.4419683700000001</v>
      </c>
      <c r="F10" s="43" t="str">
        <f t="shared" ref="F10:F19" si="1">IF($B10="N/A","N/A",IF(E10&gt;10,"No",IF(E10&lt;-10,"No","Yes")))</f>
        <v>N/A</v>
      </c>
      <c r="G10" s="8">
        <v>1.1680260977000001</v>
      </c>
      <c r="H10" s="43" t="str">
        <f t="shared" ref="H10:H19" si="2">IF($B10="N/A","N/A",IF(G10&gt;10,"No",IF(G10&lt;-10,"No","Yes")))</f>
        <v>N/A</v>
      </c>
      <c r="I10" s="12">
        <v>-15.3</v>
      </c>
      <c r="J10" s="12">
        <v>-19</v>
      </c>
      <c r="K10" s="9" t="s">
        <v>217</v>
      </c>
      <c r="L10" s="9" t="str">
        <f t="shared" ref="L10:L26" si="3">IF(J10="Div by 0", "N/A", IF(K10="N/A","N/A", IF(J10&gt;VALUE(MID(K10,1,2)), "No", IF(J10&lt;-1*VALUE(MID(K10,1,2)), "No", "Yes"))))</f>
        <v>N/A</v>
      </c>
    </row>
    <row r="11" spans="1:12" x14ac:dyDescent="0.2">
      <c r="A11" s="58" t="s">
        <v>939</v>
      </c>
      <c r="B11" s="9" t="s">
        <v>217</v>
      </c>
      <c r="C11" s="8">
        <v>19.063106123000001</v>
      </c>
      <c r="D11" s="43" t="str">
        <f t="shared" si="0"/>
        <v>N/A</v>
      </c>
      <c r="E11" s="8">
        <v>17.845123681</v>
      </c>
      <c r="F11" s="43" t="str">
        <f t="shared" si="1"/>
        <v>N/A</v>
      </c>
      <c r="G11" s="8">
        <v>18.738544490999999</v>
      </c>
      <c r="H11" s="43" t="str">
        <f t="shared" si="2"/>
        <v>N/A</v>
      </c>
      <c r="I11" s="12">
        <v>-6.39</v>
      </c>
      <c r="J11" s="12">
        <v>5.0069999999999997</v>
      </c>
      <c r="K11" s="9" t="s">
        <v>217</v>
      </c>
      <c r="L11" s="9" t="str">
        <f t="shared" si="3"/>
        <v>N/A</v>
      </c>
    </row>
    <row r="12" spans="1:12" x14ac:dyDescent="0.2">
      <c r="A12" s="58" t="s">
        <v>940</v>
      </c>
      <c r="B12" s="9" t="s">
        <v>217</v>
      </c>
      <c r="C12" s="8">
        <v>0.53233282520000003</v>
      </c>
      <c r="D12" s="43" t="str">
        <f t="shared" si="0"/>
        <v>N/A</v>
      </c>
      <c r="E12" s="8">
        <v>0.3389202543</v>
      </c>
      <c r="F12" s="43" t="str">
        <f t="shared" si="1"/>
        <v>N/A</v>
      </c>
      <c r="G12" s="8">
        <v>4.4633566299999997E-2</v>
      </c>
      <c r="H12" s="43" t="str">
        <f t="shared" si="2"/>
        <v>N/A</v>
      </c>
      <c r="I12" s="12">
        <v>-36.299999999999997</v>
      </c>
      <c r="J12" s="12">
        <v>-86.8</v>
      </c>
      <c r="K12" s="9" t="s">
        <v>217</v>
      </c>
      <c r="L12" s="9" t="str">
        <f t="shared" si="3"/>
        <v>N/A</v>
      </c>
    </row>
    <row r="13" spans="1:12" x14ac:dyDescent="0.2">
      <c r="A13" s="58" t="s">
        <v>941</v>
      </c>
      <c r="B13" s="11" t="s">
        <v>217</v>
      </c>
      <c r="C13" s="8">
        <v>4.3619768046000003</v>
      </c>
      <c r="D13" s="43" t="str">
        <f t="shared" si="0"/>
        <v>N/A</v>
      </c>
      <c r="E13" s="8">
        <v>4.1841511854000002</v>
      </c>
      <c r="F13" s="43" t="str">
        <f t="shared" si="1"/>
        <v>N/A</v>
      </c>
      <c r="G13" s="8">
        <v>4.1043337343999999</v>
      </c>
      <c r="H13" s="43" t="str">
        <f t="shared" si="2"/>
        <v>N/A</v>
      </c>
      <c r="I13" s="12">
        <v>-4.08</v>
      </c>
      <c r="J13" s="12">
        <v>-1.91</v>
      </c>
      <c r="K13" s="9" t="s">
        <v>217</v>
      </c>
      <c r="L13" s="9" t="str">
        <f t="shared" si="3"/>
        <v>N/A</v>
      </c>
    </row>
    <row r="14" spans="1:12" ht="12.75" customHeight="1" x14ac:dyDescent="0.2">
      <c r="A14" s="58" t="s">
        <v>942</v>
      </c>
      <c r="B14" s="11" t="s">
        <v>217</v>
      </c>
      <c r="C14" s="8">
        <v>60.559966549000002</v>
      </c>
      <c r="D14" s="43" t="str">
        <f t="shared" si="0"/>
        <v>N/A</v>
      </c>
      <c r="E14" s="8">
        <v>64.435689921999995</v>
      </c>
      <c r="F14" s="43" t="str">
        <f t="shared" si="1"/>
        <v>N/A</v>
      </c>
      <c r="G14" s="8">
        <v>67.978242061000003</v>
      </c>
      <c r="H14" s="43" t="str">
        <f t="shared" si="2"/>
        <v>N/A</v>
      </c>
      <c r="I14" s="12">
        <v>6.4</v>
      </c>
      <c r="J14" s="12">
        <v>5.4980000000000002</v>
      </c>
      <c r="K14" s="9" t="s">
        <v>217</v>
      </c>
      <c r="L14" s="9" t="str">
        <f t="shared" si="3"/>
        <v>N/A</v>
      </c>
    </row>
    <row r="15" spans="1:12" x14ac:dyDescent="0.2">
      <c r="A15" s="58" t="s">
        <v>943</v>
      </c>
      <c r="B15" s="11" t="s">
        <v>217</v>
      </c>
      <c r="C15" s="8">
        <v>1.7843557999999999E-3</v>
      </c>
      <c r="D15" s="43" t="str">
        <f t="shared" si="0"/>
        <v>N/A</v>
      </c>
      <c r="E15" s="8">
        <v>4.3333260000000002E-4</v>
      </c>
      <c r="F15" s="43" t="str">
        <f t="shared" si="1"/>
        <v>N/A</v>
      </c>
      <c r="G15" s="8">
        <v>3.697455E-4</v>
      </c>
      <c r="H15" s="43" t="str">
        <f t="shared" si="2"/>
        <v>N/A</v>
      </c>
      <c r="I15" s="12">
        <v>-75.7</v>
      </c>
      <c r="J15" s="12">
        <v>-14.7</v>
      </c>
      <c r="K15" s="9" t="s">
        <v>217</v>
      </c>
      <c r="L15" s="9" t="str">
        <f t="shared" si="3"/>
        <v>N/A</v>
      </c>
    </row>
    <row r="16" spans="1:12" ht="12.75" customHeight="1" x14ac:dyDescent="0.2">
      <c r="A16" s="58" t="s">
        <v>944</v>
      </c>
      <c r="B16" s="11" t="s">
        <v>217</v>
      </c>
      <c r="C16" s="8">
        <v>0.82930911529999995</v>
      </c>
      <c r="D16" s="43" t="str">
        <f t="shared" si="0"/>
        <v>N/A</v>
      </c>
      <c r="E16" s="8">
        <v>0.85550687179999996</v>
      </c>
      <c r="F16" s="43" t="str">
        <f t="shared" si="1"/>
        <v>N/A</v>
      </c>
      <c r="G16" s="8">
        <v>0.85078444149999999</v>
      </c>
      <c r="H16" s="43" t="str">
        <f t="shared" si="2"/>
        <v>N/A</v>
      </c>
      <c r="I16" s="12">
        <v>3.1589999999999998</v>
      </c>
      <c r="J16" s="12">
        <v>-0.55200000000000005</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6.1235140191999999</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86.761420118999993</v>
      </c>
      <c r="H18" s="43" t="str">
        <f t="shared" si="2"/>
        <v>N/A</v>
      </c>
      <c r="I18" s="12" t="s">
        <v>217</v>
      </c>
      <c r="J18" s="12" t="s">
        <v>217</v>
      </c>
      <c r="K18" s="9" t="s">
        <v>217</v>
      </c>
      <c r="L18" s="9" t="str">
        <f t="shared" si="3"/>
        <v>N/A</v>
      </c>
    </row>
    <row r="19" spans="1:12" ht="12.75" customHeight="1" x14ac:dyDescent="0.2">
      <c r="A19" s="16" t="s">
        <v>132</v>
      </c>
      <c r="B19" s="1" t="s">
        <v>217</v>
      </c>
      <c r="C19" s="35">
        <v>14281</v>
      </c>
      <c r="D19" s="43" t="str">
        <f t="shared" si="0"/>
        <v>N/A</v>
      </c>
      <c r="E19" s="35">
        <v>31264</v>
      </c>
      <c r="F19" s="43" t="str">
        <f t="shared" si="1"/>
        <v>N/A</v>
      </c>
      <c r="G19" s="35">
        <v>408104</v>
      </c>
      <c r="H19" s="43" t="str">
        <f t="shared" si="2"/>
        <v>N/A</v>
      </c>
      <c r="I19" s="12">
        <v>118.9</v>
      </c>
      <c r="J19" s="12">
        <v>1205</v>
      </c>
      <c r="K19" s="35" t="s">
        <v>217</v>
      </c>
      <c r="L19" s="9" t="str">
        <f t="shared" si="3"/>
        <v>N/A</v>
      </c>
    </row>
    <row r="20" spans="1:12" ht="12.75" customHeight="1" x14ac:dyDescent="0.2">
      <c r="A20" s="16" t="s">
        <v>133</v>
      </c>
      <c r="B20" s="47" t="s">
        <v>280</v>
      </c>
      <c r="C20" s="8">
        <v>0.84941285769999997</v>
      </c>
      <c r="D20" s="43" t="str">
        <f>IF($B20="N/A","N/A",IF(C20&gt;=2,"No",IF(C20&lt;0,"No","Yes")))</f>
        <v>Yes</v>
      </c>
      <c r="E20" s="8">
        <v>1.6934637737</v>
      </c>
      <c r="F20" s="43" t="str">
        <f>IF($B20="N/A","N/A",IF(E20&gt;=2,"No",IF(E20&lt;0,"No","Yes")))</f>
        <v>Yes</v>
      </c>
      <c r="G20" s="8">
        <v>21.556375099</v>
      </c>
      <c r="H20" s="43" t="str">
        <f>IF($B20="N/A","N/A",IF(G20&gt;=2,"No",IF(G20&lt;0,"No","Yes")))</f>
        <v>No</v>
      </c>
      <c r="I20" s="12">
        <v>99.37</v>
      </c>
      <c r="J20" s="12">
        <v>1173</v>
      </c>
      <c r="K20" s="9" t="s">
        <v>217</v>
      </c>
      <c r="L20" s="9" t="str">
        <f t="shared" si="3"/>
        <v>N/A</v>
      </c>
    </row>
    <row r="21" spans="1:12" ht="25.5" x14ac:dyDescent="0.2">
      <c r="A21" s="2" t="s">
        <v>134</v>
      </c>
      <c r="B21" s="47" t="s">
        <v>217</v>
      </c>
      <c r="C21" s="46">
        <v>42027791</v>
      </c>
      <c r="D21" s="43" t="str">
        <f t="shared" ref="D21:D26" si="4">IF($B21="N/A","N/A",IF(C21&gt;10,"No",IF(C21&lt;-10,"No","Yes")))</f>
        <v>N/A</v>
      </c>
      <c r="E21" s="46">
        <v>43296525</v>
      </c>
      <c r="F21" s="43" t="str">
        <f t="shared" ref="F21:F26" si="5">IF($B21="N/A","N/A",IF(E21&gt;10,"No",IF(E21&lt;-10,"No","Yes")))</f>
        <v>N/A</v>
      </c>
      <c r="G21" s="46">
        <v>1663767829</v>
      </c>
      <c r="H21" s="43" t="str">
        <f t="shared" ref="H21:H26" si="6">IF($B21="N/A","N/A",IF(G21&gt;10,"No",IF(G21&lt;-10,"No","Yes")))</f>
        <v>N/A</v>
      </c>
      <c r="I21" s="12">
        <v>3.0190000000000001</v>
      </c>
      <c r="J21" s="12">
        <v>3743</v>
      </c>
      <c r="K21" s="9" t="s">
        <v>217</v>
      </c>
      <c r="L21" s="9" t="str">
        <f t="shared" si="3"/>
        <v>N/A</v>
      </c>
    </row>
    <row r="22" spans="1:12" ht="13.5" customHeight="1" x14ac:dyDescent="0.2">
      <c r="A22" s="2" t="s">
        <v>1725</v>
      </c>
      <c r="B22" s="47" t="s">
        <v>217</v>
      </c>
      <c r="C22" s="46">
        <v>2942.9165324999999</v>
      </c>
      <c r="D22" s="43" t="str">
        <f t="shared" si="4"/>
        <v>N/A</v>
      </c>
      <c r="E22" s="46">
        <v>1384.868379</v>
      </c>
      <c r="F22" s="43" t="str">
        <f t="shared" si="5"/>
        <v>N/A</v>
      </c>
      <c r="G22" s="46">
        <v>4076.8231357999998</v>
      </c>
      <c r="H22" s="43" t="str">
        <f t="shared" si="6"/>
        <v>N/A</v>
      </c>
      <c r="I22" s="12">
        <v>-52.9</v>
      </c>
      <c r="J22" s="12">
        <v>194.4</v>
      </c>
      <c r="K22" s="9" t="s">
        <v>217</v>
      </c>
      <c r="L22" s="9" t="str">
        <f t="shared" si="3"/>
        <v>N/A</v>
      </c>
    </row>
    <row r="23" spans="1:12" ht="12.75" customHeight="1" x14ac:dyDescent="0.2">
      <c r="A23" s="16" t="s">
        <v>135</v>
      </c>
      <c r="B23" s="34" t="s">
        <v>217</v>
      </c>
      <c r="C23" s="1">
        <v>209</v>
      </c>
      <c r="D23" s="43" t="str">
        <f t="shared" si="4"/>
        <v>N/A</v>
      </c>
      <c r="E23" s="1">
        <v>756</v>
      </c>
      <c r="F23" s="43" t="str">
        <f t="shared" si="5"/>
        <v>N/A</v>
      </c>
      <c r="G23" s="1">
        <v>21025</v>
      </c>
      <c r="H23" s="43" t="str">
        <f t="shared" si="6"/>
        <v>N/A</v>
      </c>
      <c r="I23" s="12">
        <v>261.7</v>
      </c>
      <c r="J23" s="12">
        <v>2681</v>
      </c>
      <c r="K23" s="35" t="s">
        <v>217</v>
      </c>
      <c r="L23" s="9" t="str">
        <f t="shared" si="3"/>
        <v>N/A</v>
      </c>
    </row>
    <row r="24" spans="1:12" ht="12.75" customHeight="1" x14ac:dyDescent="0.2">
      <c r="A24" s="16" t="s">
        <v>136</v>
      </c>
      <c r="B24" s="34" t="s">
        <v>217</v>
      </c>
      <c r="C24" s="13">
        <v>1.2431012300000001E-2</v>
      </c>
      <c r="D24" s="43" t="str">
        <f t="shared" si="4"/>
        <v>N/A</v>
      </c>
      <c r="E24" s="13">
        <v>4.0949930000000002E-2</v>
      </c>
      <c r="F24" s="43" t="str">
        <f t="shared" si="5"/>
        <v>N/A</v>
      </c>
      <c r="G24" s="13">
        <v>1.1105570796999999</v>
      </c>
      <c r="H24" s="43" t="str">
        <f t="shared" si="6"/>
        <v>N/A</v>
      </c>
      <c r="I24" s="12">
        <v>229.4</v>
      </c>
      <c r="J24" s="12">
        <v>2612</v>
      </c>
      <c r="K24" s="9" t="s">
        <v>217</v>
      </c>
      <c r="L24" s="9" t="str">
        <f t="shared" si="3"/>
        <v>N/A</v>
      </c>
    </row>
    <row r="25" spans="1:12" ht="25.5" x14ac:dyDescent="0.2">
      <c r="A25" s="2" t="s">
        <v>137</v>
      </c>
      <c r="B25" s="34" t="s">
        <v>217</v>
      </c>
      <c r="C25" s="14">
        <v>5707600</v>
      </c>
      <c r="D25" s="43" t="str">
        <f t="shared" si="4"/>
        <v>N/A</v>
      </c>
      <c r="E25" s="14">
        <v>6429793</v>
      </c>
      <c r="F25" s="43" t="str">
        <f t="shared" si="5"/>
        <v>N/A</v>
      </c>
      <c r="G25" s="14">
        <v>248322135</v>
      </c>
      <c r="H25" s="43" t="str">
        <f t="shared" si="6"/>
        <v>N/A</v>
      </c>
      <c r="I25" s="12">
        <v>12.65</v>
      </c>
      <c r="J25" s="12">
        <v>3762</v>
      </c>
      <c r="K25" s="9" t="s">
        <v>217</v>
      </c>
      <c r="L25" s="9" t="str">
        <f t="shared" si="3"/>
        <v>N/A</v>
      </c>
    </row>
    <row r="26" spans="1:12" ht="25.5" x14ac:dyDescent="0.2">
      <c r="A26" s="2" t="s">
        <v>947</v>
      </c>
      <c r="B26" s="34" t="s">
        <v>217</v>
      </c>
      <c r="C26" s="14">
        <v>27309.090908999999</v>
      </c>
      <c r="D26" s="43" t="str">
        <f t="shared" si="4"/>
        <v>N/A</v>
      </c>
      <c r="E26" s="14">
        <v>8505.0171957999992</v>
      </c>
      <c r="F26" s="43" t="str">
        <f t="shared" si="5"/>
        <v>N/A</v>
      </c>
      <c r="G26" s="14">
        <v>11810.803092</v>
      </c>
      <c r="H26" s="43" t="str">
        <f t="shared" si="6"/>
        <v>N/A</v>
      </c>
      <c r="I26" s="12">
        <v>-68.900000000000006</v>
      </c>
      <c r="J26" s="12">
        <v>38.869999999999997</v>
      </c>
      <c r="K26" s="9" t="s">
        <v>217</v>
      </c>
      <c r="L26" s="9" t="str">
        <f t="shared" si="3"/>
        <v>N/A</v>
      </c>
    </row>
    <row r="27" spans="1:12" x14ac:dyDescent="0.2">
      <c r="A27" s="16" t="s">
        <v>138</v>
      </c>
      <c r="B27" s="1" t="s">
        <v>217</v>
      </c>
      <c r="C27" s="35">
        <v>62921</v>
      </c>
      <c r="D27" s="43" t="str">
        <f>IF($B27="N/A","N/A",IF(C27&gt;10,"No",IF(C27&lt;-10,"No","Yes")))</f>
        <v>N/A</v>
      </c>
      <c r="E27" s="35">
        <v>48886</v>
      </c>
      <c r="F27" s="43" t="str">
        <f>IF($B27="N/A","N/A",IF(E27&gt;10,"No",IF(E27&lt;-10,"No","Yes")))</f>
        <v>N/A</v>
      </c>
      <c r="G27" s="35">
        <v>32167</v>
      </c>
      <c r="H27" s="43" t="str">
        <f>IF($B27="N/A","N/A",IF(G27&gt;10,"No",IF(G27&lt;-10,"No","Yes")))</f>
        <v>N/A</v>
      </c>
      <c r="I27" s="12">
        <v>-22.3</v>
      </c>
      <c r="J27" s="12">
        <v>-34.200000000000003</v>
      </c>
      <c r="K27" s="35" t="s">
        <v>217</v>
      </c>
      <c r="L27" s="9" t="str">
        <f>IF(J27="Div by 0", "N/A", IF(K27="N/A","N/A", IF(J27&gt;VALUE(MID(K27,1,2)), "No", IF(J27&lt;-1*VALUE(MID(K27,1,2)), "No", "Yes"))))</f>
        <v>N/A</v>
      </c>
    </row>
    <row r="28" spans="1:12" x14ac:dyDescent="0.2">
      <c r="A28" s="2" t="s">
        <v>139</v>
      </c>
      <c r="B28" s="47" t="s">
        <v>217</v>
      </c>
      <c r="C28" s="8">
        <v>3.7424484574000001</v>
      </c>
      <c r="D28" s="43" t="str">
        <f>IF($B28="N/A","N/A",IF(C28&gt;10,"No",IF(C28&lt;-10,"No","Yes")))</f>
        <v>N/A</v>
      </c>
      <c r="E28" s="8">
        <v>2.6479871429999999</v>
      </c>
      <c r="F28" s="43" t="str">
        <f>IF($B28="N/A","N/A",IF(E28&gt;10,"No",IF(E28&lt;-10,"No","Yes")))</f>
        <v>N/A</v>
      </c>
      <c r="G28" s="8">
        <v>1.6990863060000001</v>
      </c>
      <c r="H28" s="43" t="str">
        <f>IF($B28="N/A","N/A",IF(G28&gt;10,"No",IF(G28&lt;-10,"No","Yes")))</f>
        <v>N/A</v>
      </c>
      <c r="I28" s="12">
        <v>-29.2</v>
      </c>
      <c r="J28" s="12">
        <v>-35.799999999999997</v>
      </c>
      <c r="K28" s="9" t="s">
        <v>217</v>
      </c>
      <c r="L28" s="9" t="str">
        <f>IF(J28="Div by 0", "N/A", IF(K28="N/A","N/A", IF(J28&gt;VALUE(MID(K28,1,2)), "No", IF(J28&lt;-1*VALUE(MID(K28,1,2)), "No", "Yes"))))</f>
        <v>N/A</v>
      </c>
    </row>
    <row r="29" spans="1:12" x14ac:dyDescent="0.2">
      <c r="A29" s="16" t="s">
        <v>140</v>
      </c>
      <c r="B29" s="35" t="s">
        <v>217</v>
      </c>
      <c r="C29" s="35">
        <v>105574</v>
      </c>
      <c r="D29" s="43" t="str">
        <f>IF($B29="N/A","N/A",IF(C29&gt;10,"No",IF(C29&lt;-10,"No","Yes")))</f>
        <v>N/A</v>
      </c>
      <c r="E29" s="35">
        <v>90733</v>
      </c>
      <c r="F29" s="43" t="str">
        <f>IF($B29="N/A","N/A",IF(E29&gt;10,"No",IF(E29&lt;-10,"No","Yes")))</f>
        <v>N/A</v>
      </c>
      <c r="G29" s="35">
        <v>43715</v>
      </c>
      <c r="H29" s="43" t="str">
        <f>IF($B29="N/A","N/A",IF(G29&gt;10,"No",IF(G29&lt;-10,"No","Yes")))</f>
        <v>N/A</v>
      </c>
      <c r="I29" s="12">
        <v>-14.1</v>
      </c>
      <c r="J29" s="12">
        <v>-51.8</v>
      </c>
      <c r="K29" s="35" t="s">
        <v>217</v>
      </c>
      <c r="L29" s="9" t="str">
        <f>IF(J29="Div by 0", "N/A", IF(K29="N/A","N/A", IF(J29&gt;VALUE(MID(K29,1,2)), "No", IF(J29&lt;-1*VALUE(MID(K29,1,2)), "No", "Yes"))))</f>
        <v>N/A</v>
      </c>
    </row>
    <row r="30" spans="1:12" x14ac:dyDescent="0.2">
      <c r="A30" s="2" t="s">
        <v>141</v>
      </c>
      <c r="B30" s="34" t="s">
        <v>217</v>
      </c>
      <c r="C30" s="8">
        <v>6.2793861101999999</v>
      </c>
      <c r="D30" s="43" t="str">
        <f>IF($B30="N/A","N/A",IF(C30&gt;10,"No",IF(C30&lt;-10,"No","Yes")))</f>
        <v>N/A</v>
      </c>
      <c r="E30" s="8">
        <v>4.9146957706999999</v>
      </c>
      <c r="F30" s="43" t="str">
        <f>IF($B30="N/A","N/A",IF(E30&gt;10,"No",IF(E30&lt;-10,"No","Yes")))</f>
        <v>N/A</v>
      </c>
      <c r="G30" s="8">
        <v>2.3090607724000001</v>
      </c>
      <c r="H30" s="43" t="str">
        <f>IF($B30="N/A","N/A",IF(G30&gt;10,"No",IF(G30&lt;-10,"No","Yes")))</f>
        <v>N/A</v>
      </c>
      <c r="I30" s="12">
        <v>-21.7</v>
      </c>
      <c r="J30" s="12">
        <v>-53</v>
      </c>
      <c r="K30" s="9" t="s">
        <v>217</v>
      </c>
      <c r="L30" s="9" t="str">
        <f>IF(J30="Div by 0", "N/A", IF(K30="N/A","N/A", IF(J30&gt;VALUE(MID(K30,1,2)), "No", IF(J30&lt;-1*VALUE(MID(K30,1,2)), "No", "Yes"))))</f>
        <v>N/A</v>
      </c>
    </row>
    <row r="31" spans="1:12" ht="12.75" customHeight="1" x14ac:dyDescent="0.2">
      <c r="A31" s="16" t="s">
        <v>142</v>
      </c>
      <c r="B31" s="1" t="s">
        <v>217</v>
      </c>
      <c r="C31" s="1">
        <v>61363.583333000002</v>
      </c>
      <c r="D31" s="43" t="str">
        <f>IF($B31="N/A","N/A",IF(C31&gt;10,"No",IF(C31&lt;-10,"No","Yes")))</f>
        <v>N/A</v>
      </c>
      <c r="E31" s="1">
        <v>49611.916666999998</v>
      </c>
      <c r="F31" s="43" t="str">
        <f>IF($B31="N/A","N/A",IF(E31&gt;10,"No",IF(E31&lt;-10,"No","Yes")))</f>
        <v>N/A</v>
      </c>
      <c r="G31" s="1">
        <v>30925.5</v>
      </c>
      <c r="H31" s="43" t="str">
        <f>IF($B31="N/A","N/A",IF(G31&gt;10,"No",IF(G31&lt;-10,"No","Yes")))</f>
        <v>N/A</v>
      </c>
      <c r="I31" s="12">
        <v>-19.2</v>
      </c>
      <c r="J31" s="12">
        <v>-37.700000000000003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1604077</v>
      </c>
      <c r="D6" s="43" t="str">
        <f>IF($B6="N/A","N/A",IF(C6&gt;10,"No",IF(C6&lt;-10,"No","Yes")))</f>
        <v>N/A</v>
      </c>
      <c r="E6" s="35">
        <v>1766007</v>
      </c>
      <c r="F6" s="43" t="str">
        <f>IF($B6="N/A","N/A",IF(E6&gt;10,"No",IF(E6&lt;-10,"No","Yes")))</f>
        <v>N/A</v>
      </c>
      <c r="G6" s="35">
        <v>1452923</v>
      </c>
      <c r="H6" s="43" t="str">
        <f>IF($B6="N/A","N/A",IF(G6&gt;10,"No",IF(G6&lt;-10,"No","Yes")))</f>
        <v>N/A</v>
      </c>
      <c r="I6" s="12">
        <v>10.09</v>
      </c>
      <c r="J6" s="12">
        <v>-17.7</v>
      </c>
      <c r="K6" s="49" t="s">
        <v>732</v>
      </c>
      <c r="L6" s="9" t="str">
        <f>IF(J6="Div by 0", "N/A", IF(K6="N/A","N/A", IF(J6&gt;VALUE(MID(K6,1,2)), "No", IF(J6&lt;-1*VALUE(MID(K6,1,2)), "No", "Yes"))))</f>
        <v>Yes</v>
      </c>
    </row>
    <row r="7" spans="1:12" x14ac:dyDescent="0.2">
      <c r="A7" s="16" t="s">
        <v>59</v>
      </c>
      <c r="B7" s="35" t="s">
        <v>217</v>
      </c>
      <c r="C7" s="35">
        <v>1182049.24</v>
      </c>
      <c r="D7" s="43" t="str">
        <f>IF($B7="N/A","N/A",IF(C7&gt;10,"No",IF(C7&lt;-10,"No","Yes")))</f>
        <v>N/A</v>
      </c>
      <c r="E7" s="35">
        <v>1342539.42</v>
      </c>
      <c r="F7" s="43" t="str">
        <f>IF($B7="N/A","N/A",IF(E7&gt;10,"No",IF(E7&lt;-10,"No","Yes")))</f>
        <v>N/A</v>
      </c>
      <c r="G7" s="35">
        <v>1232731.04</v>
      </c>
      <c r="H7" s="43" t="str">
        <f>IF($B7="N/A","N/A",IF(G7&gt;10,"No",IF(G7&lt;-10,"No","Yes")))</f>
        <v>N/A</v>
      </c>
      <c r="I7" s="12">
        <v>13.58</v>
      </c>
      <c r="J7" s="12">
        <v>-8.18</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89.796749159000001</v>
      </c>
      <c r="D13" s="11" t="str">
        <f>IF($B13="N/A","N/A",IF(C13&gt;=95,"Yes","No"))</f>
        <v>No</v>
      </c>
      <c r="E13" s="13">
        <v>91.343182670999994</v>
      </c>
      <c r="F13" s="11" t="str">
        <f>IF($B13="N/A","N/A",IF(E13&gt;=95,"Yes","No"))</f>
        <v>No</v>
      </c>
      <c r="G13" s="13">
        <v>93.350576734000001</v>
      </c>
      <c r="H13" s="11" t="str">
        <f>IF($B13="N/A","N/A",IF(G13&gt;=95,"Yes","No"))</f>
        <v>No</v>
      </c>
      <c r="I13" s="56">
        <v>1.722</v>
      </c>
      <c r="J13" s="56">
        <v>2.198</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89.740642125999997</v>
      </c>
      <c r="D14" s="11" t="str">
        <f>IF($B14="N/A","N/A",IF(C14&gt;95,"Yes","No"))</f>
        <v>No</v>
      </c>
      <c r="E14" s="68">
        <v>91.259094669999996</v>
      </c>
      <c r="F14" s="11" t="str">
        <f>IF($B14="N/A","N/A",IF(E14&gt;95,"Yes","No"))</f>
        <v>No</v>
      </c>
      <c r="G14" s="68">
        <v>93.309762457999994</v>
      </c>
      <c r="H14" s="11" t="str">
        <f>IF($B14="N/A","N/A",IF(G14&gt;95,"Yes","No"))</f>
        <v>No</v>
      </c>
      <c r="I14" s="128">
        <v>1.6919999999999999</v>
      </c>
      <c r="J14" s="128">
        <v>2.2469999999999999</v>
      </c>
      <c r="K14" s="127" t="s">
        <v>733</v>
      </c>
      <c r="L14" s="11" t="str">
        <f t="shared" si="4"/>
        <v>Yes</v>
      </c>
    </row>
    <row r="15" spans="1:12" s="104" customFormat="1" ht="12.75" customHeight="1" x14ac:dyDescent="0.2">
      <c r="A15" s="2" t="s">
        <v>1659</v>
      </c>
      <c r="B15" s="127" t="s">
        <v>217</v>
      </c>
      <c r="C15" s="68">
        <v>4.2391979999999996E-3</v>
      </c>
      <c r="D15" s="129" t="str">
        <f t="shared" ref="D15:D19" si="5">IF($B15="N/A","N/A",IF(C15&gt;10,"No",IF(C15&lt;-10,"No","Yes")))</f>
        <v>N/A</v>
      </c>
      <c r="E15" s="68">
        <v>3.0577454999999999E-3</v>
      </c>
      <c r="F15" s="129" t="str">
        <f t="shared" ref="F15:F19" si="6">IF($B15="N/A","N/A",IF(E15&gt;10,"No",IF(E15&lt;-10,"No","Yes")))</f>
        <v>N/A</v>
      </c>
      <c r="G15" s="68">
        <v>2.8907244E-3</v>
      </c>
      <c r="H15" s="129" t="str">
        <f t="shared" ref="H15:H19" si="7">IF($B15="N/A","N/A",IF(G15&gt;10,"No",IF(G15&lt;-10,"No","Yes")))</f>
        <v>N/A</v>
      </c>
      <c r="I15" s="128">
        <v>-27.9</v>
      </c>
      <c r="J15" s="128">
        <v>-5.46</v>
      </c>
      <c r="K15" s="127" t="s">
        <v>217</v>
      </c>
      <c r="L15" s="11" t="str">
        <f t="shared" si="4"/>
        <v>N/A</v>
      </c>
    </row>
    <row r="16" spans="1:12" s="104" customFormat="1" ht="12.75" customHeight="1" x14ac:dyDescent="0.2">
      <c r="A16" s="2" t="s">
        <v>1660</v>
      </c>
      <c r="B16" s="127" t="s">
        <v>217</v>
      </c>
      <c r="C16" s="68">
        <v>9.3511720000000003E-4</v>
      </c>
      <c r="D16" s="129" t="str">
        <f t="shared" si="5"/>
        <v>N/A</v>
      </c>
      <c r="E16" s="68">
        <v>6.2287409999999997E-4</v>
      </c>
      <c r="F16" s="129" t="str">
        <f t="shared" si="6"/>
        <v>N/A</v>
      </c>
      <c r="G16" s="68">
        <v>5.5061420000000001E-4</v>
      </c>
      <c r="H16" s="129" t="str">
        <f t="shared" si="7"/>
        <v>N/A</v>
      </c>
      <c r="I16" s="128">
        <v>-33.4</v>
      </c>
      <c r="J16" s="128">
        <v>-11.6</v>
      </c>
      <c r="K16" s="127" t="s">
        <v>217</v>
      </c>
      <c r="L16" s="11" t="str">
        <f t="shared" si="4"/>
        <v>N/A</v>
      </c>
    </row>
    <row r="17" spans="1:14" s="104" customFormat="1" ht="12.75" customHeight="1" x14ac:dyDescent="0.2">
      <c r="A17" s="2" t="s">
        <v>1661</v>
      </c>
      <c r="B17" s="127" t="s">
        <v>217</v>
      </c>
      <c r="C17" s="68">
        <v>6.2341099999999998E-5</v>
      </c>
      <c r="D17" s="129" t="str">
        <f t="shared" si="5"/>
        <v>N/A</v>
      </c>
      <c r="E17" s="68">
        <v>5.6624900000000001E-5</v>
      </c>
      <c r="F17" s="129" t="str">
        <f t="shared" si="6"/>
        <v>N/A</v>
      </c>
      <c r="G17" s="68">
        <v>6.8826799999999996E-5</v>
      </c>
      <c r="H17" s="129" t="str">
        <f t="shared" si="7"/>
        <v>N/A</v>
      </c>
      <c r="I17" s="128">
        <v>-9.17</v>
      </c>
      <c r="J17" s="128">
        <v>21.55</v>
      </c>
      <c r="K17" s="127" t="s">
        <v>217</v>
      </c>
      <c r="L17" s="11" t="str">
        <f t="shared" si="4"/>
        <v>N/A</v>
      </c>
    </row>
    <row r="18" spans="1:14" s="104" customFormat="1" ht="25.5" x14ac:dyDescent="0.2">
      <c r="A18" s="2" t="s">
        <v>1662</v>
      </c>
      <c r="B18" s="47" t="s">
        <v>217</v>
      </c>
      <c r="C18" s="13">
        <v>5.0558670200000003E-2</v>
      </c>
      <c r="D18" s="11" t="str">
        <f t="shared" si="5"/>
        <v>N/A</v>
      </c>
      <c r="E18" s="13">
        <v>8.0180882600000003E-2</v>
      </c>
      <c r="F18" s="11" t="str">
        <f t="shared" si="6"/>
        <v>N/A</v>
      </c>
      <c r="G18" s="13">
        <v>3.73041104E-2</v>
      </c>
      <c r="H18" s="11" t="str">
        <f t="shared" si="7"/>
        <v>N/A</v>
      </c>
      <c r="I18" s="56">
        <v>58.59</v>
      </c>
      <c r="J18" s="56">
        <v>-53.5</v>
      </c>
      <c r="K18" s="47" t="s">
        <v>217</v>
      </c>
      <c r="L18" s="11" t="str">
        <f t="shared" si="4"/>
        <v>N/A</v>
      </c>
    </row>
    <row r="19" spans="1:14" s="104" customFormat="1" ht="27.75" customHeight="1" x14ac:dyDescent="0.2">
      <c r="A19" s="2" t="s">
        <v>1663</v>
      </c>
      <c r="B19" s="47" t="s">
        <v>217</v>
      </c>
      <c r="C19" s="13">
        <v>3.1170569999999998E-4</v>
      </c>
      <c r="D19" s="11" t="str">
        <f t="shared" si="5"/>
        <v>N/A</v>
      </c>
      <c r="E19" s="13">
        <v>1.6987480000000001E-4</v>
      </c>
      <c r="F19" s="11" t="str">
        <f t="shared" si="6"/>
        <v>N/A</v>
      </c>
      <c r="G19" s="13">
        <v>0</v>
      </c>
      <c r="H19" s="11" t="str">
        <f t="shared" si="7"/>
        <v>N/A</v>
      </c>
      <c r="I19" s="56">
        <v>-45.5</v>
      </c>
      <c r="J19" s="56">
        <v>-100</v>
      </c>
      <c r="K19" s="47" t="s">
        <v>217</v>
      </c>
      <c r="L19" s="11" t="str">
        <f t="shared" si="4"/>
        <v>N/A</v>
      </c>
    </row>
    <row r="20" spans="1:14" s="104" customFormat="1" x14ac:dyDescent="0.2">
      <c r="A20" s="2" t="s">
        <v>1664</v>
      </c>
      <c r="B20" s="47" t="s">
        <v>217</v>
      </c>
      <c r="C20" s="1">
        <v>164568</v>
      </c>
      <c r="D20" s="11" t="str">
        <f>IF($B20="N/A","N/A",IF(C20&gt;0,"No",IF(C20&lt;0,"No","Yes")))</f>
        <v>N/A</v>
      </c>
      <c r="E20" s="1">
        <v>154365</v>
      </c>
      <c r="F20" s="11" t="str">
        <f>IF($B20="N/A","N/A",IF(E20&gt;0,"No",IF(E20&lt;0,"No","Yes")))</f>
        <v>N/A</v>
      </c>
      <c r="G20" s="1">
        <v>97204</v>
      </c>
      <c r="H20" s="11" t="str">
        <f>IF($B20="N/A","N/A",IF(G20&gt;0,"No",IF(G20&lt;0,"No","Yes")))</f>
        <v>N/A</v>
      </c>
      <c r="I20" s="56">
        <v>-6.2</v>
      </c>
      <c r="J20" s="56">
        <v>-37</v>
      </c>
      <c r="K20" s="47" t="s">
        <v>217</v>
      </c>
      <c r="L20" s="11" t="str">
        <f t="shared" si="4"/>
        <v>N/A</v>
      </c>
    </row>
    <row r="21" spans="1:14" s="104" customFormat="1" x14ac:dyDescent="0.2">
      <c r="A21" s="2" t="s">
        <v>1665</v>
      </c>
      <c r="B21" s="47" t="s">
        <v>282</v>
      </c>
      <c r="C21" s="13">
        <v>10.259357874000001</v>
      </c>
      <c r="D21" s="11" t="str">
        <f>IF($B21="N/A","N/A",IF(C21&gt;=5,"No",IF(C21&lt;0,"No","Yes")))</f>
        <v>No</v>
      </c>
      <c r="E21" s="13">
        <v>8.7409053305000004</v>
      </c>
      <c r="F21" s="11" t="str">
        <f>IF($B21="N/A","N/A",IF(E21&gt;=5,"No",IF(E21&lt;0,"No","Yes")))</f>
        <v>No</v>
      </c>
      <c r="G21" s="13">
        <v>6.6902375418000002</v>
      </c>
      <c r="H21" s="11" t="str">
        <f>IF($B21="N/A","N/A",IF(G21&gt;=5,"No",IF(G21&lt;0,"No","Yes")))</f>
        <v>No</v>
      </c>
      <c r="I21" s="56">
        <v>-14.8</v>
      </c>
      <c r="J21" s="56">
        <v>-23.5</v>
      </c>
      <c r="K21" s="11" t="s">
        <v>217</v>
      </c>
      <c r="L21" s="11" t="str">
        <f t="shared" si="4"/>
        <v>N/A</v>
      </c>
    </row>
    <row r="22" spans="1:14" s="104" customFormat="1" ht="12.75" customHeight="1" x14ac:dyDescent="0.2">
      <c r="A22" s="4" t="s">
        <v>1666</v>
      </c>
      <c r="B22" s="127" t="s">
        <v>217</v>
      </c>
      <c r="C22" s="68">
        <v>48.621846288</v>
      </c>
      <c r="D22" s="129" t="str">
        <f t="shared" ref="D22:D25" si="8">IF($B22="N/A","N/A",IF(C22&gt;10,"No",IF(C22&lt;-10,"No","Yes")))</f>
        <v>N/A</v>
      </c>
      <c r="E22" s="68">
        <v>44.570984355</v>
      </c>
      <c r="F22" s="129" t="str">
        <f t="shared" ref="F22:F25" si="9">IF($B22="N/A","N/A",IF(E22&gt;10,"No",IF(E22&lt;-10,"No","Yes")))</f>
        <v>N/A</v>
      </c>
      <c r="G22" s="68">
        <v>45.248137937000003</v>
      </c>
      <c r="H22" s="129" t="str">
        <f t="shared" ref="H22:H25" si="10">IF($B22="N/A","N/A",IF(G22&gt;10,"No",IF(G22&lt;-10,"No","Yes")))</f>
        <v>N/A</v>
      </c>
      <c r="I22" s="56">
        <v>-8.33</v>
      </c>
      <c r="J22" s="56">
        <v>1.5189999999999999</v>
      </c>
      <c r="K22" s="127" t="s">
        <v>217</v>
      </c>
      <c r="L22" s="11" t="str">
        <f t="shared" si="4"/>
        <v>N/A</v>
      </c>
    </row>
    <row r="23" spans="1:14" s="104" customFormat="1" ht="12.75" customHeight="1" x14ac:dyDescent="0.2">
      <c r="A23" s="4" t="s">
        <v>1667</v>
      </c>
      <c r="B23" s="127" t="s">
        <v>217</v>
      </c>
      <c r="C23" s="68">
        <v>11.044674541999999</v>
      </c>
      <c r="D23" s="129" t="str">
        <f t="shared" si="8"/>
        <v>N/A</v>
      </c>
      <c r="E23" s="68">
        <v>5.9028924950999997</v>
      </c>
      <c r="F23" s="129" t="str">
        <f t="shared" si="9"/>
        <v>N/A</v>
      </c>
      <c r="G23" s="68">
        <v>1.0287642E-3</v>
      </c>
      <c r="H23" s="129" t="str">
        <f t="shared" si="10"/>
        <v>N/A</v>
      </c>
      <c r="I23" s="56">
        <v>-46.6</v>
      </c>
      <c r="J23" s="56">
        <v>-100</v>
      </c>
      <c r="K23" s="127" t="s">
        <v>217</v>
      </c>
      <c r="L23" s="11" t="str">
        <f t="shared" si="4"/>
        <v>N/A</v>
      </c>
    </row>
    <row r="24" spans="1:14" s="104" customFormat="1" ht="12.75" customHeight="1" x14ac:dyDescent="0.2">
      <c r="A24" s="4" t="s">
        <v>1668</v>
      </c>
      <c r="B24" s="127" t="s">
        <v>217</v>
      </c>
      <c r="C24" s="68">
        <v>73.222011570000006</v>
      </c>
      <c r="D24" s="129" t="str">
        <f t="shared" si="8"/>
        <v>N/A</v>
      </c>
      <c r="E24" s="68">
        <v>75.835195802000001</v>
      </c>
      <c r="F24" s="129" t="str">
        <f t="shared" si="9"/>
        <v>N/A</v>
      </c>
      <c r="G24" s="68">
        <v>74.302497840000001</v>
      </c>
      <c r="H24" s="129" t="str">
        <f t="shared" si="10"/>
        <v>N/A</v>
      </c>
      <c r="I24" s="56">
        <v>3.569</v>
      </c>
      <c r="J24" s="56">
        <v>-2.02</v>
      </c>
      <c r="K24" s="127" t="s">
        <v>217</v>
      </c>
      <c r="L24" s="11" t="str">
        <f t="shared" si="4"/>
        <v>N/A</v>
      </c>
    </row>
    <row r="25" spans="1:14" s="104" customFormat="1" ht="12.75" customHeight="1" x14ac:dyDescent="0.2">
      <c r="A25" s="4" t="s">
        <v>1669</v>
      </c>
      <c r="B25" s="127" t="s">
        <v>217</v>
      </c>
      <c r="C25" s="68">
        <v>1.8229546400000001E-2</v>
      </c>
      <c r="D25" s="129" t="str">
        <f t="shared" si="8"/>
        <v>N/A</v>
      </c>
      <c r="E25" s="68">
        <v>1.4899750599999999E-2</v>
      </c>
      <c r="F25" s="129" t="str">
        <f t="shared" si="9"/>
        <v>N/A</v>
      </c>
      <c r="G25" s="68">
        <v>2.0575284999999999E-2</v>
      </c>
      <c r="H25" s="129" t="str">
        <f t="shared" si="10"/>
        <v>N/A</v>
      </c>
      <c r="I25" s="56">
        <v>-18.3</v>
      </c>
      <c r="J25" s="56">
        <v>38.090000000000003</v>
      </c>
      <c r="K25" s="127" t="s">
        <v>217</v>
      </c>
      <c r="L25" s="11" t="str">
        <f t="shared" si="4"/>
        <v>N/A</v>
      </c>
    </row>
    <row r="26" spans="1:14" x14ac:dyDescent="0.2">
      <c r="A26" s="2" t="s">
        <v>1670</v>
      </c>
      <c r="B26" s="47" t="s">
        <v>221</v>
      </c>
      <c r="C26" s="1">
        <v>237</v>
      </c>
      <c r="D26" s="43" t="str">
        <f>IF($B26="N/A","N/A",IF(C26&gt;0,"No",IF(C26&lt;0,"No","Yes")))</f>
        <v>No</v>
      </c>
      <c r="E26" s="1">
        <v>448</v>
      </c>
      <c r="F26" s="43" t="str">
        <f>IF($B26="N/A","N/A",IF(E26&gt;0,"No",IF(E26&lt;0,"No","Yes")))</f>
        <v>No</v>
      </c>
      <c r="G26" s="1">
        <v>157</v>
      </c>
      <c r="H26" s="43" t="str">
        <f>IF($B26="N/A","N/A",IF(G26&gt;0,"No",IF(G26&lt;0,"No","Yes")))</f>
        <v>No</v>
      </c>
      <c r="I26" s="12">
        <v>89.03</v>
      </c>
      <c r="J26" s="12">
        <v>-65</v>
      </c>
      <c r="K26" s="44" t="s">
        <v>217</v>
      </c>
      <c r="L26" s="9" t="str">
        <f t="shared" ref="L26:L74" si="11">IF(J26="Div by 0", "N/A", IF(K26="N/A","N/A", IF(J26&gt;VALUE(MID(K26,1,2)), "No", IF(J26&lt;-1*VALUE(MID(K26,1,2)), "No", "Yes"))))</f>
        <v>N/A</v>
      </c>
    </row>
    <row r="27" spans="1:14" x14ac:dyDescent="0.2">
      <c r="A27" s="6" t="s">
        <v>149</v>
      </c>
      <c r="B27" s="47" t="s">
        <v>283</v>
      </c>
      <c r="C27" s="8">
        <v>2.9549703699999999E-2</v>
      </c>
      <c r="D27" s="43" t="str">
        <f>IF($B27="N/A","N/A",IF(C27&gt;=10,"No",IF(C27&lt;0,"No","Yes")))</f>
        <v>Yes</v>
      </c>
      <c r="E27" s="8">
        <v>5.0735925699999997E-2</v>
      </c>
      <c r="F27" s="43" t="str">
        <f>IF($B27="N/A","N/A",IF(E27&gt;=10,"No",IF(E27&lt;0,"No","Yes")))</f>
        <v>Yes</v>
      </c>
      <c r="G27" s="8">
        <v>2.16116064E-2</v>
      </c>
      <c r="H27" s="43" t="str">
        <f>IF($B27="N/A","N/A",IF(G27&gt;=10,"No",IF(G27&lt;0,"No","Yes")))</f>
        <v>Yes</v>
      </c>
      <c r="I27" s="12">
        <v>71.7</v>
      </c>
      <c r="J27" s="12">
        <v>-57.4</v>
      </c>
      <c r="K27" s="44" t="s">
        <v>217</v>
      </c>
      <c r="L27" s="9" t="str">
        <f t="shared" si="11"/>
        <v>N/A</v>
      </c>
    </row>
    <row r="28" spans="1:14" x14ac:dyDescent="0.2">
      <c r="A28" s="2" t="s">
        <v>425</v>
      </c>
      <c r="B28" s="34" t="s">
        <v>217</v>
      </c>
      <c r="C28" s="13">
        <v>70.042194093000006</v>
      </c>
      <c r="D28" s="70" t="str">
        <f t="shared" ref="D28:D31" si="12">IF($B28="N/A","N/A",IF(C28&gt;10,"No",IF(C28&lt;-10,"No","Yes")))</f>
        <v>N/A</v>
      </c>
      <c r="E28" s="13">
        <v>73.325892856999999</v>
      </c>
      <c r="F28" s="43" t="str">
        <f t="shared" ref="F28:F31" si="13">IF($B28="N/A","N/A",IF(E28&gt;10,"No",IF(E28&lt;-10,"No","Yes")))</f>
        <v>N/A</v>
      </c>
      <c r="G28" s="13">
        <v>69.108280254999997</v>
      </c>
      <c r="H28" s="43" t="str">
        <f t="shared" ref="H28:H31" si="14">IF($B28="N/A","N/A",IF(G28&gt;10,"No",IF(G28&lt;-10,"No","Yes")))</f>
        <v>N/A</v>
      </c>
      <c r="I28" s="12">
        <v>4.6879999999999997</v>
      </c>
      <c r="J28" s="12">
        <v>-5.75</v>
      </c>
      <c r="K28" s="44" t="s">
        <v>217</v>
      </c>
      <c r="L28" s="9" t="str">
        <f t="shared" si="11"/>
        <v>N/A</v>
      </c>
    </row>
    <row r="29" spans="1:14" x14ac:dyDescent="0.2">
      <c r="A29" s="2" t="s">
        <v>426</v>
      </c>
      <c r="B29" s="34" t="s">
        <v>217</v>
      </c>
      <c r="C29" s="13">
        <v>6.1181434598999997</v>
      </c>
      <c r="D29" s="70" t="str">
        <f t="shared" si="12"/>
        <v>N/A</v>
      </c>
      <c r="E29" s="13">
        <v>11.941964285999999</v>
      </c>
      <c r="F29" s="43" t="str">
        <f t="shared" si="13"/>
        <v>N/A</v>
      </c>
      <c r="G29" s="13">
        <v>0</v>
      </c>
      <c r="H29" s="43" t="str">
        <f t="shared" si="14"/>
        <v>N/A</v>
      </c>
      <c r="I29" s="12">
        <v>95.19</v>
      </c>
      <c r="J29" s="12">
        <v>-100</v>
      </c>
      <c r="K29" s="44" t="s">
        <v>217</v>
      </c>
      <c r="L29" s="9" t="str">
        <f t="shared" si="11"/>
        <v>N/A</v>
      </c>
    </row>
    <row r="30" spans="1:14" x14ac:dyDescent="0.2">
      <c r="A30" s="2" t="s">
        <v>422</v>
      </c>
      <c r="B30" s="34" t="s">
        <v>217</v>
      </c>
      <c r="C30" s="13">
        <v>4.6413502109999998</v>
      </c>
      <c r="D30" s="70" t="str">
        <f t="shared" si="12"/>
        <v>N/A</v>
      </c>
      <c r="E30" s="13">
        <v>5.2455357142999999</v>
      </c>
      <c r="F30" s="43" t="str">
        <f t="shared" si="13"/>
        <v>N/A</v>
      </c>
      <c r="G30" s="13">
        <v>6.3694267515999998</v>
      </c>
      <c r="H30" s="43" t="str">
        <f t="shared" si="14"/>
        <v>N/A</v>
      </c>
      <c r="I30" s="12">
        <v>13.02</v>
      </c>
      <c r="J30" s="12">
        <v>21.43</v>
      </c>
      <c r="K30" s="44" t="s">
        <v>217</v>
      </c>
      <c r="L30" s="9" t="str">
        <f t="shared" si="11"/>
        <v>N/A</v>
      </c>
    </row>
    <row r="31" spans="1:14" x14ac:dyDescent="0.2">
      <c r="A31" s="2" t="s">
        <v>423</v>
      </c>
      <c r="B31" s="34" t="s">
        <v>217</v>
      </c>
      <c r="C31" s="13">
        <v>0.42194092830000002</v>
      </c>
      <c r="D31" s="70" t="str">
        <f t="shared" si="12"/>
        <v>N/A</v>
      </c>
      <c r="E31" s="13">
        <v>0.44642857139999997</v>
      </c>
      <c r="F31" s="43" t="str">
        <f t="shared" si="13"/>
        <v>N/A</v>
      </c>
      <c r="G31" s="13">
        <v>0.31847133760000002</v>
      </c>
      <c r="H31" s="43" t="str">
        <f t="shared" si="14"/>
        <v>N/A</v>
      </c>
      <c r="I31" s="12">
        <v>5.8040000000000003</v>
      </c>
      <c r="J31" s="12">
        <v>-28.7</v>
      </c>
      <c r="K31" s="44" t="s">
        <v>217</v>
      </c>
      <c r="L31" s="9" t="str">
        <f t="shared" si="11"/>
        <v>N/A</v>
      </c>
    </row>
    <row r="32" spans="1:14" x14ac:dyDescent="0.2">
      <c r="A32" s="2" t="s">
        <v>948</v>
      </c>
      <c r="B32" s="34" t="s">
        <v>217</v>
      </c>
      <c r="C32" s="68">
        <v>10.912755434999999</v>
      </c>
      <c r="D32" s="70" t="str">
        <f>IF($B32="N/A","N/A",IF(C32&gt;10,"No",IF(C32&lt;-10,"No","Yes")))</f>
        <v>N/A</v>
      </c>
      <c r="E32" s="68">
        <v>10.361170709</v>
      </c>
      <c r="F32" s="70" t="str">
        <f>IF($B32="N/A","N/A",IF(E32&gt;10,"No",IF(E32&lt;-10,"No","Yes")))</f>
        <v>N/A</v>
      </c>
      <c r="G32" s="68">
        <v>11.676874824</v>
      </c>
      <c r="H32" s="70" t="str">
        <f>IF($B32="N/A","N/A",IF(G32&gt;10,"No",IF(G32&lt;-10,"No","Yes")))</f>
        <v>N/A</v>
      </c>
      <c r="I32" s="12">
        <v>-5.05</v>
      </c>
      <c r="J32" s="12">
        <v>12.7</v>
      </c>
      <c r="K32" s="69" t="s">
        <v>733</v>
      </c>
      <c r="L32" s="9" t="str">
        <f t="shared" si="11"/>
        <v>No</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32.120340855999999</v>
      </c>
      <c r="D36" s="43" t="str">
        <f t="shared" ref="D36:D41" si="15">IF($B36="N/A","N/A",IF(C36&gt;10,"No",IF(C36&lt;-10,"No","Yes")))</f>
        <v>N/A</v>
      </c>
      <c r="E36" s="13">
        <v>34.374892058999997</v>
      </c>
      <c r="F36" s="43" t="str">
        <f t="shared" ref="F36:F41" si="16">IF($B36="N/A","N/A",IF(E36&gt;10,"No",IF(E36&lt;-10,"No","Yes")))</f>
        <v>N/A</v>
      </c>
      <c r="G36" s="13">
        <v>34.165403122000001</v>
      </c>
      <c r="H36" s="43" t="str">
        <f t="shared" ref="H36:H41" si="17">IF($B36="N/A","N/A",IF(G36&gt;10,"No",IF(G36&lt;-10,"No","Yes")))</f>
        <v>N/A</v>
      </c>
      <c r="I36" s="12">
        <v>7.0190000000000001</v>
      </c>
      <c r="J36" s="12">
        <v>-0.60899999999999999</v>
      </c>
      <c r="K36" s="44" t="s">
        <v>733</v>
      </c>
      <c r="L36" s="9" t="str">
        <f t="shared" si="11"/>
        <v>Yes</v>
      </c>
    </row>
    <row r="37" spans="1:14" x14ac:dyDescent="0.2">
      <c r="A37" s="2" t="s">
        <v>24</v>
      </c>
      <c r="B37" s="34" t="s">
        <v>217</v>
      </c>
      <c r="C37" s="13">
        <v>6.1741425130999996</v>
      </c>
      <c r="D37" s="43" t="str">
        <f t="shared" si="15"/>
        <v>N/A</v>
      </c>
      <c r="E37" s="13">
        <v>6.3573926943999997</v>
      </c>
      <c r="F37" s="43" t="str">
        <f t="shared" si="16"/>
        <v>N/A</v>
      </c>
      <c r="G37" s="13">
        <v>6.4337201627000002</v>
      </c>
      <c r="H37" s="43" t="str">
        <f t="shared" si="17"/>
        <v>N/A</v>
      </c>
      <c r="I37" s="12">
        <v>2.968</v>
      </c>
      <c r="J37" s="12">
        <v>1.2010000000000001</v>
      </c>
      <c r="K37" s="44" t="s">
        <v>733</v>
      </c>
      <c r="L37" s="9" t="str">
        <f t="shared" si="11"/>
        <v>Yes</v>
      </c>
    </row>
    <row r="38" spans="1:14" x14ac:dyDescent="0.2">
      <c r="A38" s="2" t="s">
        <v>25</v>
      </c>
      <c r="B38" s="34" t="s">
        <v>217</v>
      </c>
      <c r="C38" s="13">
        <v>10.189909836</v>
      </c>
      <c r="D38" s="43" t="str">
        <f t="shared" si="15"/>
        <v>N/A</v>
      </c>
      <c r="E38" s="13">
        <v>9.8590209438999992</v>
      </c>
      <c r="F38" s="43" t="str">
        <f t="shared" si="16"/>
        <v>N/A</v>
      </c>
      <c r="G38" s="13">
        <v>10.329040149000001</v>
      </c>
      <c r="H38" s="43" t="str">
        <f t="shared" si="17"/>
        <v>N/A</v>
      </c>
      <c r="I38" s="12">
        <v>-3.25</v>
      </c>
      <c r="J38" s="12">
        <v>4.7670000000000003</v>
      </c>
      <c r="K38" s="44" t="s">
        <v>733</v>
      </c>
      <c r="L38" s="9" t="str">
        <f t="shared" si="11"/>
        <v>Yes</v>
      </c>
    </row>
    <row r="39" spans="1:14" x14ac:dyDescent="0.2">
      <c r="A39" s="2" t="s">
        <v>26</v>
      </c>
      <c r="B39" s="47" t="s">
        <v>217</v>
      </c>
      <c r="C39" s="13">
        <v>1.5433797754</v>
      </c>
      <c r="D39" s="11" t="str">
        <f t="shared" si="15"/>
        <v>N/A</v>
      </c>
      <c r="E39" s="13">
        <v>1.7347609607000001</v>
      </c>
      <c r="F39" s="11" t="str">
        <f t="shared" si="16"/>
        <v>N/A</v>
      </c>
      <c r="G39" s="13">
        <v>1.7378071653</v>
      </c>
      <c r="H39" s="11" t="str">
        <f t="shared" si="17"/>
        <v>N/A</v>
      </c>
      <c r="I39" s="12">
        <v>12.4</v>
      </c>
      <c r="J39" s="12">
        <v>0.17560000000000001</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49.972227019000002</v>
      </c>
      <c r="D42" s="11" t="str">
        <f>IF($B42="N/A","N/A",IF(C42&gt;=5,"No",IF(C42&lt;0,"No","Yes")))</f>
        <v>No</v>
      </c>
      <c r="E42" s="13">
        <v>47.673933341999998</v>
      </c>
      <c r="F42" s="11" t="str">
        <f>IF($B42="N/A","N/A",IF(E42&gt;=5,"No",IF(E42&lt;0,"No","Yes")))</f>
        <v>No</v>
      </c>
      <c r="G42" s="13">
        <v>47.334029401000002</v>
      </c>
      <c r="H42" s="11" t="str">
        <f>IF($B42="N/A","N/A",IF(G42&gt;=5,"No",IF(G42&lt;0,"No","Yes")))</f>
        <v>No</v>
      </c>
      <c r="I42" s="12">
        <v>-4.5999999999999996</v>
      </c>
      <c r="J42" s="12">
        <v>-0.71299999999999997</v>
      </c>
      <c r="K42" s="44" t="s">
        <v>733</v>
      </c>
      <c r="L42" s="9" t="str">
        <f t="shared" si="11"/>
        <v>Yes</v>
      </c>
    </row>
    <row r="43" spans="1:14" x14ac:dyDescent="0.2">
      <c r="A43" s="2" t="s">
        <v>63</v>
      </c>
      <c r="B43" s="47" t="s">
        <v>217</v>
      </c>
      <c r="C43" s="13">
        <v>46.258315529999997</v>
      </c>
      <c r="D43" s="11" t="str">
        <f>IF($B43="N/A","N/A",IF(C43&gt;10,"No",IF(C43&lt;-10,"No","Yes")))</f>
        <v>N/A</v>
      </c>
      <c r="E43" s="13">
        <v>42.370330355</v>
      </c>
      <c r="F43" s="11" t="str">
        <f>IF($B43="N/A","N/A",IF(E43&gt;10,"No",IF(E43&lt;-10,"No","Yes")))</f>
        <v>N/A</v>
      </c>
      <c r="G43" s="13">
        <v>41.417267123000002</v>
      </c>
      <c r="H43" s="11" t="str">
        <f>IF($B43="N/A","N/A",IF(G43&gt;10,"No",IF(G43&lt;-10,"No","Yes")))</f>
        <v>N/A</v>
      </c>
      <c r="I43" s="12">
        <v>-8.4</v>
      </c>
      <c r="J43" s="12">
        <v>-2.25</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3.8561116455</v>
      </c>
      <c r="D45" s="43" t="str">
        <f>IF($B45="N/A","N/A",IF(C45&gt;8,"No",IF(C45&lt;2,"No","Yes")))</f>
        <v>Yes</v>
      </c>
      <c r="E45" s="8">
        <v>3.3062156604999999</v>
      </c>
      <c r="F45" s="43" t="str">
        <f>IF($B45="N/A","N/A",IF(E45&gt;8,"No",IF(E45&lt;2,"No","Yes")))</f>
        <v>Yes</v>
      </c>
      <c r="G45" s="8">
        <v>1.3765350000000001E-4</v>
      </c>
      <c r="H45" s="43" t="str">
        <f>IF($B45="N/A","N/A",IF(G45&gt;8,"No",IF(G45&lt;2,"No","Yes")))</f>
        <v>No</v>
      </c>
      <c r="I45" s="12">
        <v>-14.3</v>
      </c>
      <c r="J45" s="12">
        <v>-100</v>
      </c>
      <c r="K45" s="44" t="s">
        <v>733</v>
      </c>
      <c r="L45" s="9" t="str">
        <f t="shared" si="11"/>
        <v>No</v>
      </c>
    </row>
    <row r="46" spans="1:14" x14ac:dyDescent="0.2">
      <c r="A46" s="3" t="s">
        <v>174</v>
      </c>
      <c r="B46" s="34" t="s">
        <v>217</v>
      </c>
      <c r="C46" s="8">
        <v>16.127155990999999</v>
      </c>
      <c r="D46" s="11" t="str">
        <f t="shared" ref="D46:D53" si="18">IF($B46="N/A","N/A",IF(C46&gt;10,"No",IF(C46&lt;-10,"No","Yes")))</f>
        <v>N/A</v>
      </c>
      <c r="E46" s="8">
        <v>15.499485563</v>
      </c>
      <c r="F46" s="11" t="str">
        <f t="shared" ref="F46:F53" si="19">IF($B46="N/A","N/A",IF(E46&gt;10,"No",IF(E46&lt;-10,"No","Yes")))</f>
        <v>N/A</v>
      </c>
      <c r="G46" s="8">
        <v>16.621458949000001</v>
      </c>
      <c r="H46" s="11" t="str">
        <f t="shared" ref="H46:H53" si="20">IF($B46="N/A","N/A",IF(G46&gt;10,"No",IF(G46&lt;-10,"No","Yes")))</f>
        <v>N/A</v>
      </c>
      <c r="I46" s="12">
        <v>-3.89</v>
      </c>
      <c r="J46" s="12">
        <v>7.2389999999999999</v>
      </c>
      <c r="K46" s="44" t="s">
        <v>733</v>
      </c>
      <c r="L46" s="9" t="str">
        <f>IF(J46="Div by 0", "N/A", IF(OR(J46="N/A",K46="N/A"),"N/A", IF(J46&gt;VALUE(MID(K46,1,2)), "No", IF(J46&lt;-1*VALUE(MID(K46,1,2)), "No", "Yes"))))</f>
        <v>Yes</v>
      </c>
    </row>
    <row r="47" spans="1:14" x14ac:dyDescent="0.2">
      <c r="A47" s="3" t="s">
        <v>175</v>
      </c>
      <c r="B47" s="34" t="s">
        <v>217</v>
      </c>
      <c r="C47" s="8">
        <v>27.398310680000002</v>
      </c>
      <c r="D47" s="11" t="str">
        <f t="shared" si="18"/>
        <v>N/A</v>
      </c>
      <c r="E47" s="8">
        <v>27.572937140000001</v>
      </c>
      <c r="F47" s="11" t="str">
        <f t="shared" si="19"/>
        <v>N/A</v>
      </c>
      <c r="G47" s="8">
        <v>30.009504976999999</v>
      </c>
      <c r="H47" s="11" t="str">
        <f t="shared" si="20"/>
        <v>N/A</v>
      </c>
      <c r="I47" s="12">
        <v>0.63739999999999997</v>
      </c>
      <c r="J47" s="12">
        <v>8.8369999999999997</v>
      </c>
      <c r="K47" s="44" t="s">
        <v>733</v>
      </c>
      <c r="L47" s="9" t="str">
        <f>IF(J47="Div by 0", "N/A", IF(OR(J47="N/A",K47="N/A"),"N/A", IF(J47&gt;VALUE(MID(K47,1,2)), "No", IF(J47&lt;-1*VALUE(MID(K47,1,2)), "No", "Yes"))))</f>
        <v>Yes</v>
      </c>
    </row>
    <row r="48" spans="1:14" x14ac:dyDescent="0.2">
      <c r="A48" s="3" t="s">
        <v>176</v>
      </c>
      <c r="B48" s="34" t="s">
        <v>217</v>
      </c>
      <c r="C48" s="8">
        <v>3.4662924534999999</v>
      </c>
      <c r="D48" s="11" t="str">
        <f t="shared" si="18"/>
        <v>N/A</v>
      </c>
      <c r="E48" s="8">
        <v>3.6465880372999999</v>
      </c>
      <c r="F48" s="11" t="str">
        <f t="shared" si="19"/>
        <v>N/A</v>
      </c>
      <c r="G48" s="8">
        <v>3.7065969772999998</v>
      </c>
      <c r="H48" s="11" t="str">
        <f t="shared" si="20"/>
        <v>N/A</v>
      </c>
      <c r="I48" s="12">
        <v>5.2009999999999996</v>
      </c>
      <c r="J48" s="12">
        <v>1.6459999999999999</v>
      </c>
      <c r="K48" s="44" t="s">
        <v>733</v>
      </c>
      <c r="L48" s="9" t="str">
        <f t="shared" ref="L48:L57" si="21">IF(J48="Div by 0", "N/A", IF(OR(J48="N/A",K48="N/A"),"N/A", IF(J48&gt;VALUE(MID(K48,1,2)), "No", IF(J48&lt;-1*VALUE(MID(K48,1,2)), "No", "Yes"))))</f>
        <v>Yes</v>
      </c>
    </row>
    <row r="49" spans="1:12" x14ac:dyDescent="0.2">
      <c r="A49" s="3" t="s">
        <v>177</v>
      </c>
      <c r="B49" s="34" t="s">
        <v>217</v>
      </c>
      <c r="C49" s="8">
        <v>30.462004006000001</v>
      </c>
      <c r="D49" s="11" t="str">
        <f t="shared" si="18"/>
        <v>N/A</v>
      </c>
      <c r="E49" s="8">
        <v>31.095346734</v>
      </c>
      <c r="F49" s="11" t="str">
        <f t="shared" si="19"/>
        <v>N/A</v>
      </c>
      <c r="G49" s="8">
        <v>29.841842961000001</v>
      </c>
      <c r="H49" s="11" t="str">
        <f t="shared" si="20"/>
        <v>N/A</v>
      </c>
      <c r="I49" s="12">
        <v>2.0790000000000002</v>
      </c>
      <c r="J49" s="12">
        <v>-4.03</v>
      </c>
      <c r="K49" s="44" t="s">
        <v>733</v>
      </c>
      <c r="L49" s="9" t="str">
        <f t="shared" si="21"/>
        <v>Yes</v>
      </c>
    </row>
    <row r="50" spans="1:12" x14ac:dyDescent="0.2">
      <c r="A50" s="3" t="s">
        <v>178</v>
      </c>
      <c r="B50" s="34" t="s">
        <v>217</v>
      </c>
      <c r="C50" s="8">
        <v>12.367548441</v>
      </c>
      <c r="D50" s="11" t="str">
        <f t="shared" si="18"/>
        <v>N/A</v>
      </c>
      <c r="E50" s="8">
        <v>12.94270068</v>
      </c>
      <c r="F50" s="11" t="str">
        <f t="shared" si="19"/>
        <v>N/A</v>
      </c>
      <c r="G50" s="8">
        <v>13.281915145999999</v>
      </c>
      <c r="H50" s="11" t="str">
        <f t="shared" si="20"/>
        <v>N/A</v>
      </c>
      <c r="I50" s="12">
        <v>4.6500000000000004</v>
      </c>
      <c r="J50" s="12">
        <v>2.621</v>
      </c>
      <c r="K50" s="44" t="s">
        <v>733</v>
      </c>
      <c r="L50" s="9" t="str">
        <f t="shared" si="21"/>
        <v>Yes</v>
      </c>
    </row>
    <row r="51" spans="1:12" x14ac:dyDescent="0.2">
      <c r="A51" s="3" t="s">
        <v>179</v>
      </c>
      <c r="B51" s="34" t="s">
        <v>217</v>
      </c>
      <c r="C51" s="8">
        <v>3.0391309144999998</v>
      </c>
      <c r="D51" s="11" t="str">
        <f t="shared" si="18"/>
        <v>N/A</v>
      </c>
      <c r="E51" s="8">
        <v>2.8924573911999998</v>
      </c>
      <c r="F51" s="11" t="str">
        <f t="shared" si="19"/>
        <v>N/A</v>
      </c>
      <c r="G51" s="8">
        <v>3.1637602268</v>
      </c>
      <c r="H51" s="11" t="str">
        <f t="shared" si="20"/>
        <v>N/A</v>
      </c>
      <c r="I51" s="12">
        <v>-4.83</v>
      </c>
      <c r="J51" s="12">
        <v>9.3800000000000008</v>
      </c>
      <c r="K51" s="44" t="s">
        <v>733</v>
      </c>
      <c r="L51" s="9" t="str">
        <f t="shared" si="21"/>
        <v>Yes</v>
      </c>
    </row>
    <row r="52" spans="1:12" x14ac:dyDescent="0.2">
      <c r="A52" s="3" t="s">
        <v>180</v>
      </c>
      <c r="B52" s="34" t="s">
        <v>217</v>
      </c>
      <c r="C52" s="8">
        <v>2.1703446903999999</v>
      </c>
      <c r="D52" s="11" t="str">
        <f t="shared" si="18"/>
        <v>N/A</v>
      </c>
      <c r="E52" s="8">
        <v>1.9993125734999999</v>
      </c>
      <c r="F52" s="11" t="str">
        <f t="shared" si="19"/>
        <v>N/A</v>
      </c>
      <c r="G52" s="8">
        <v>2.2238618289000001</v>
      </c>
      <c r="H52" s="11" t="str">
        <f t="shared" si="20"/>
        <v>N/A</v>
      </c>
      <c r="I52" s="12">
        <v>-7.88</v>
      </c>
      <c r="J52" s="12">
        <v>11.23</v>
      </c>
      <c r="K52" s="44" t="s">
        <v>733</v>
      </c>
      <c r="L52" s="9" t="str">
        <f t="shared" si="21"/>
        <v>No</v>
      </c>
    </row>
    <row r="53" spans="1:12" x14ac:dyDescent="0.2">
      <c r="A53" s="3" t="s">
        <v>950</v>
      </c>
      <c r="B53" s="34" t="s">
        <v>217</v>
      </c>
      <c r="C53" s="8">
        <v>1.112664791</v>
      </c>
      <c r="D53" s="11" t="str">
        <f t="shared" si="18"/>
        <v>N/A</v>
      </c>
      <c r="E53" s="8">
        <v>1.0447863457</v>
      </c>
      <c r="F53" s="11" t="str">
        <f t="shared" si="19"/>
        <v>N/A</v>
      </c>
      <c r="G53" s="8">
        <v>1.150852454</v>
      </c>
      <c r="H53" s="11" t="str">
        <f t="shared" si="20"/>
        <v>N/A</v>
      </c>
      <c r="I53" s="12">
        <v>-6.1</v>
      </c>
      <c r="J53" s="12">
        <v>10.15</v>
      </c>
      <c r="K53" s="44" t="s">
        <v>733</v>
      </c>
      <c r="L53" s="9" t="str">
        <f t="shared" si="21"/>
        <v>No</v>
      </c>
    </row>
    <row r="54" spans="1:12" x14ac:dyDescent="0.2">
      <c r="A54" s="2" t="s">
        <v>212</v>
      </c>
      <c r="B54" s="34" t="s">
        <v>217</v>
      </c>
      <c r="C54" s="35" t="s">
        <v>217</v>
      </c>
      <c r="D54" s="9" t="str">
        <f t="shared" ref="D54:D57" si="22">IF($B54="N/A","N/A",IF(C54&lt;0,"No","Yes"))</f>
        <v>N/A</v>
      </c>
      <c r="E54" s="35">
        <v>817867</v>
      </c>
      <c r="F54" s="9" t="str">
        <f t="shared" ref="F54:F57" si="23">IF($B54="N/A","N/A",IF(E54&lt;0,"No","Yes"))</f>
        <v>N/A</v>
      </c>
      <c r="G54" s="35">
        <v>676429</v>
      </c>
      <c r="H54" s="9" t="str">
        <f t="shared" ref="H54:H57" si="24">IF($B54="N/A","N/A",IF(G54&lt;0,"No","Yes"))</f>
        <v>N/A</v>
      </c>
      <c r="I54" s="12" t="s">
        <v>217</v>
      </c>
      <c r="J54" s="12">
        <v>-17.3</v>
      </c>
      <c r="K54" s="44" t="s">
        <v>733</v>
      </c>
      <c r="L54" s="9" t="str">
        <f t="shared" si="21"/>
        <v>No</v>
      </c>
    </row>
    <row r="55" spans="1:12" x14ac:dyDescent="0.2">
      <c r="A55" s="2" t="s">
        <v>213</v>
      </c>
      <c r="B55" s="34" t="s">
        <v>217</v>
      </c>
      <c r="C55" s="35" t="s">
        <v>217</v>
      </c>
      <c r="D55" s="9" t="str">
        <f t="shared" si="22"/>
        <v>N/A</v>
      </c>
      <c r="E55" s="35">
        <v>64156</v>
      </c>
      <c r="F55" s="9" t="str">
        <f t="shared" si="23"/>
        <v>N/A</v>
      </c>
      <c r="G55" s="35">
        <v>53644</v>
      </c>
      <c r="H55" s="9" t="str">
        <f t="shared" si="24"/>
        <v>N/A</v>
      </c>
      <c r="I55" s="12" t="s">
        <v>217</v>
      </c>
      <c r="J55" s="12">
        <v>-16.399999999999999</v>
      </c>
      <c r="K55" s="44" t="s">
        <v>733</v>
      </c>
      <c r="L55" s="9" t="str">
        <f t="shared" si="21"/>
        <v>No</v>
      </c>
    </row>
    <row r="56" spans="1:12" x14ac:dyDescent="0.2">
      <c r="A56" s="2" t="s">
        <v>214</v>
      </c>
      <c r="B56" s="34" t="s">
        <v>217</v>
      </c>
      <c r="C56" s="35" t="s">
        <v>217</v>
      </c>
      <c r="D56" s="9" t="str">
        <f t="shared" si="22"/>
        <v>N/A</v>
      </c>
      <c r="E56" s="35">
        <v>771760</v>
      </c>
      <c r="F56" s="9" t="str">
        <f t="shared" si="23"/>
        <v>N/A</v>
      </c>
      <c r="G56" s="35">
        <v>621113</v>
      </c>
      <c r="H56" s="9" t="str">
        <f t="shared" si="24"/>
        <v>N/A</v>
      </c>
      <c r="I56" s="12" t="s">
        <v>217</v>
      </c>
      <c r="J56" s="12">
        <v>-19.5</v>
      </c>
      <c r="K56" s="44" t="s">
        <v>733</v>
      </c>
      <c r="L56" s="9" t="str">
        <f t="shared" si="21"/>
        <v>No</v>
      </c>
    </row>
    <row r="57" spans="1:12" x14ac:dyDescent="0.2">
      <c r="A57" s="2" t="s">
        <v>951</v>
      </c>
      <c r="B57" s="34" t="s">
        <v>217</v>
      </c>
      <c r="C57" s="35" t="s">
        <v>217</v>
      </c>
      <c r="D57" s="9" t="str">
        <f t="shared" si="22"/>
        <v>N/A</v>
      </c>
      <c r="E57" s="35">
        <v>93872</v>
      </c>
      <c r="F57" s="9" t="str">
        <f t="shared" si="23"/>
        <v>N/A</v>
      </c>
      <c r="G57" s="35">
        <v>85289</v>
      </c>
      <c r="H57" s="9" t="str">
        <f t="shared" si="24"/>
        <v>N/A</v>
      </c>
      <c r="I57" s="12" t="s">
        <v>217</v>
      </c>
      <c r="J57" s="12">
        <v>-9.14</v>
      </c>
      <c r="K57" s="44" t="s">
        <v>733</v>
      </c>
      <c r="L57" s="9" t="str">
        <f t="shared" si="21"/>
        <v>Yes</v>
      </c>
    </row>
    <row r="58" spans="1:12" x14ac:dyDescent="0.2">
      <c r="A58" s="2" t="s">
        <v>952</v>
      </c>
      <c r="B58" s="34" t="s">
        <v>217</v>
      </c>
      <c r="C58" s="8">
        <v>99.999750634999998</v>
      </c>
      <c r="D58" s="43" t="str">
        <f>IF($B58="N/A","N/A",IF(C58&gt;10,"No",IF(C58&lt;-10,"No","Yes")))</f>
        <v>N/A</v>
      </c>
      <c r="E58" s="8">
        <v>100</v>
      </c>
      <c r="F58" s="43" t="str">
        <f>IF($B58="N/A","N/A",IF(E58&gt;10,"No",IF(E58&lt;-10,"No","Yes")))</f>
        <v>N/A</v>
      </c>
      <c r="G58" s="8">
        <v>100</v>
      </c>
      <c r="H58" s="43" t="str">
        <f>IF($B58="N/A","N/A",IF(G58&gt;10,"No",IF(G58&lt;-10,"No","Yes")))</f>
        <v>N/A</v>
      </c>
      <c r="I58" s="12">
        <v>2.0000000000000001E-4</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55.538917396000002</v>
      </c>
      <c r="D60" s="43" t="str">
        <f t="shared" ref="D60:D61" si="25">IF($B60="N/A","N/A",IF(C60&gt;10,"No",IF(C60&lt;-10,"No","Yes")))</f>
        <v>N/A</v>
      </c>
      <c r="E60" s="8">
        <v>54.626000916000002</v>
      </c>
      <c r="F60" s="43" t="str">
        <f t="shared" ref="F60:F61" si="26">IF($B60="N/A","N/A",IF(E60&gt;10,"No",IF(E60&lt;-10,"No","Yes")))</f>
        <v>N/A</v>
      </c>
      <c r="G60" s="8">
        <v>55.061968184000001</v>
      </c>
      <c r="H60" s="43" t="str">
        <f t="shared" ref="H60:H61" si="27">IF($B60="N/A","N/A",IF(G60&gt;10,"No",IF(G60&lt;-10,"No","Yes")))</f>
        <v>N/A</v>
      </c>
      <c r="I60" s="12">
        <v>-1.64</v>
      </c>
      <c r="J60" s="12">
        <v>0.79810000000000003</v>
      </c>
      <c r="K60" s="44" t="s">
        <v>733</v>
      </c>
      <c r="L60" s="9" t="str">
        <f>IF(J60="Div by 0", "N/A", IF(OR(J60="N/A",K60="N/A"),"N/A", IF(J60&gt;VALUE(MID(K60,1,2)), "No", IF(J60&lt;-1*VALUE(MID(K60,1,2)), "No", "Yes"))))</f>
        <v>Yes</v>
      </c>
    </row>
    <row r="61" spans="1:12" x14ac:dyDescent="0.2">
      <c r="A61" s="6" t="s">
        <v>182</v>
      </c>
      <c r="B61" s="34" t="s">
        <v>217</v>
      </c>
      <c r="C61" s="8">
        <v>44.461082603999998</v>
      </c>
      <c r="D61" s="43" t="str">
        <f t="shared" si="25"/>
        <v>N/A</v>
      </c>
      <c r="E61" s="8">
        <v>45.373999083999998</v>
      </c>
      <c r="F61" s="43" t="str">
        <f t="shared" si="26"/>
        <v>N/A</v>
      </c>
      <c r="G61" s="8">
        <v>44.938031815999999</v>
      </c>
      <c r="H61" s="43" t="str">
        <f t="shared" si="27"/>
        <v>N/A</v>
      </c>
      <c r="I61" s="12">
        <v>2.0529999999999999</v>
      </c>
      <c r="J61" s="12">
        <v>-0.96099999999999997</v>
      </c>
      <c r="K61" s="44" t="s">
        <v>733</v>
      </c>
      <c r="L61" s="9" t="str">
        <f>IF(J61="Div by 0", "N/A", IF(OR(J61="N/A",K61="N/A"),"N/A", IF(J61&gt;VALUE(MID(K61,1,2)), "No", IF(J61&lt;-1*VALUE(MID(K61,1,2)), "No", "Yes"))))</f>
        <v>Yes</v>
      </c>
    </row>
    <row r="62" spans="1:12" x14ac:dyDescent="0.2">
      <c r="A62" s="7" t="s">
        <v>682</v>
      </c>
      <c r="B62" s="34" t="s">
        <v>286</v>
      </c>
      <c r="C62" s="8">
        <v>46.261370245999998</v>
      </c>
      <c r="D62" s="43" t="str">
        <f>IF($B62="N/A","N/A",IF(C62&gt;70,"No",IF(C62&lt;40,"No","Yes")))</f>
        <v>Yes</v>
      </c>
      <c r="E62" s="8">
        <v>50.084625938999999</v>
      </c>
      <c r="F62" s="43" t="str">
        <f>IF($B62="N/A","N/A",IF(E62&gt;70,"No",IF(E62&lt;40,"No","Yes")))</f>
        <v>Yes</v>
      </c>
      <c r="G62" s="8">
        <v>64.450765801000003</v>
      </c>
      <c r="H62" s="43" t="str">
        <f>IF($B62="N/A","N/A",IF(G62&gt;70,"No",IF(G62&lt;40,"No","Yes")))</f>
        <v>Yes</v>
      </c>
      <c r="I62" s="12">
        <v>8.2639999999999993</v>
      </c>
      <c r="J62" s="12">
        <v>28.68</v>
      </c>
      <c r="K62" s="44" t="s">
        <v>733</v>
      </c>
      <c r="L62" s="9" t="str">
        <f t="shared" si="11"/>
        <v>No</v>
      </c>
    </row>
    <row r="63" spans="1:12" x14ac:dyDescent="0.2">
      <c r="A63" s="2" t="s">
        <v>683</v>
      </c>
      <c r="B63" s="34" t="s">
        <v>217</v>
      </c>
      <c r="C63" s="8">
        <v>70.720928401999998</v>
      </c>
      <c r="D63" s="43" t="str">
        <f>IF($B63="N/A","N/A",IF(C63&gt;10,"No",IF(C63&lt;-10,"No","Yes")))</f>
        <v>N/A</v>
      </c>
      <c r="E63" s="8">
        <v>74.935103342000005</v>
      </c>
      <c r="F63" s="43" t="str">
        <f>IF($B63="N/A","N/A",IF(E63&gt;10,"No",IF(E63&lt;-10,"No","Yes")))</f>
        <v>N/A</v>
      </c>
      <c r="G63" s="8">
        <v>86.595237503999996</v>
      </c>
      <c r="H63" s="43" t="str">
        <f>IF($B63="N/A","N/A",IF(G63&gt;10,"No",IF(G63&lt;-10,"No","Yes")))</f>
        <v>N/A</v>
      </c>
      <c r="I63" s="12">
        <v>5.9589999999999996</v>
      </c>
      <c r="J63" s="12">
        <v>15.56</v>
      </c>
      <c r="K63" s="34" t="s">
        <v>217</v>
      </c>
      <c r="L63" s="9" t="str">
        <f t="shared" si="11"/>
        <v>N/A</v>
      </c>
    </row>
    <row r="64" spans="1:12" x14ac:dyDescent="0.2">
      <c r="A64" s="2" t="s">
        <v>684</v>
      </c>
      <c r="B64" s="34" t="s">
        <v>217</v>
      </c>
      <c r="C64" s="8">
        <v>81.437368336000006</v>
      </c>
      <c r="D64" s="43" t="str">
        <f t="shared" ref="D64:D70" si="28">IF($B64="N/A","N/A",IF(C64&gt;10,"No",IF(C64&lt;-10,"No","Yes")))</f>
        <v>N/A</v>
      </c>
      <c r="E64" s="8">
        <v>82.936069145999994</v>
      </c>
      <c r="F64" s="43" t="str">
        <f t="shared" ref="F64:F70" si="29">IF($B64="N/A","N/A",IF(E64&gt;10,"No",IF(E64&lt;-10,"No","Yes")))</f>
        <v>N/A</v>
      </c>
      <c r="G64" s="8">
        <v>89.696711153999999</v>
      </c>
      <c r="H64" s="43" t="str">
        <f t="shared" ref="H64:H70" si="30">IF($B64="N/A","N/A",IF(G64&gt;10,"No",IF(G64&lt;-10,"No","Yes")))</f>
        <v>N/A</v>
      </c>
      <c r="I64" s="12">
        <v>1.84</v>
      </c>
      <c r="J64" s="12">
        <v>8.1519999999999992</v>
      </c>
      <c r="K64" s="34" t="s">
        <v>217</v>
      </c>
      <c r="L64" s="9" t="str">
        <f t="shared" si="11"/>
        <v>N/A</v>
      </c>
    </row>
    <row r="65" spans="1:12" x14ac:dyDescent="0.2">
      <c r="A65" s="2" t="s">
        <v>427</v>
      </c>
      <c r="B65" s="34" t="s">
        <v>217</v>
      </c>
      <c r="C65" s="8">
        <v>46.398432646000003</v>
      </c>
      <c r="D65" s="43" t="str">
        <f t="shared" si="28"/>
        <v>N/A</v>
      </c>
      <c r="E65" s="8">
        <v>51.147632518000002</v>
      </c>
      <c r="F65" s="43" t="str">
        <f t="shared" si="29"/>
        <v>N/A</v>
      </c>
      <c r="G65" s="8">
        <v>64.559179955999994</v>
      </c>
      <c r="H65" s="43" t="str">
        <f t="shared" si="30"/>
        <v>N/A</v>
      </c>
      <c r="I65" s="12">
        <v>10.24</v>
      </c>
      <c r="J65" s="12">
        <v>26.22</v>
      </c>
      <c r="K65" s="34" t="s">
        <v>217</v>
      </c>
      <c r="L65" s="9" t="str">
        <f t="shared" si="11"/>
        <v>N/A</v>
      </c>
    </row>
    <row r="66" spans="1:12" x14ac:dyDescent="0.2">
      <c r="A66" s="2" t="s">
        <v>685</v>
      </c>
      <c r="B66" s="34" t="s">
        <v>217</v>
      </c>
      <c r="C66" s="8">
        <v>34.589707081999997</v>
      </c>
      <c r="D66" s="43" t="str">
        <f t="shared" si="28"/>
        <v>N/A</v>
      </c>
      <c r="E66" s="8">
        <v>39.068521758000003</v>
      </c>
      <c r="F66" s="43" t="str">
        <f t="shared" si="29"/>
        <v>N/A</v>
      </c>
      <c r="G66" s="8">
        <v>54.774962473999999</v>
      </c>
      <c r="H66" s="43" t="str">
        <f t="shared" si="30"/>
        <v>N/A</v>
      </c>
      <c r="I66" s="12">
        <v>12.95</v>
      </c>
      <c r="J66" s="12">
        <v>40.200000000000003</v>
      </c>
      <c r="K66" s="34" t="s">
        <v>217</v>
      </c>
      <c r="L66" s="9" t="str">
        <f t="shared" si="11"/>
        <v>N/A</v>
      </c>
    </row>
    <row r="67" spans="1:12" x14ac:dyDescent="0.2">
      <c r="A67" s="2" t="s">
        <v>183</v>
      </c>
      <c r="B67" s="67" t="s">
        <v>221</v>
      </c>
      <c r="C67" s="35">
        <v>11</v>
      </c>
      <c r="D67" s="43" t="str">
        <f>IF(OR($B67="N/A",$C67="N/A"),"N/A",IF(C67&gt;0,"No",IF(C67&lt;0,"No","Yes")))</f>
        <v>No</v>
      </c>
      <c r="E67" s="35">
        <v>0</v>
      </c>
      <c r="F67" s="43" t="str">
        <f>IF(OR($B67="N/A",$E67="N/A"),"N/A",IF(E67&gt;0,"No",IF(E67&lt;0,"No","Yes")))</f>
        <v>Yes</v>
      </c>
      <c r="G67" s="35">
        <v>0</v>
      </c>
      <c r="H67" s="43" t="str">
        <f>IF($B67="N/A","N/A",IF(G67&gt;0,"No",IF(G67&lt;0,"No","Yes")))</f>
        <v>Yes</v>
      </c>
      <c r="I67" s="12">
        <v>-100</v>
      </c>
      <c r="J67" s="12" t="s">
        <v>1743</v>
      </c>
      <c r="K67" s="34" t="s">
        <v>217</v>
      </c>
      <c r="L67" s="9" t="str">
        <f>IF(J67="Div by 0", "N/A", IF(K67="N/A","N/A", IF(J67&gt;VALUE(MID(K67,1,2)), "No", IF(J67&lt;-1*VALUE(MID(K67,1,2)), "No", "Yes"))))</f>
        <v>N/A</v>
      </c>
    </row>
    <row r="68" spans="1:12" x14ac:dyDescent="0.2">
      <c r="A68" s="3" t="s">
        <v>150</v>
      </c>
      <c r="B68" s="34" t="s">
        <v>217</v>
      </c>
      <c r="C68" s="8">
        <v>0.77982540739999995</v>
      </c>
      <c r="D68" s="43" t="str">
        <f t="shared" si="28"/>
        <v>N/A</v>
      </c>
      <c r="E68" s="8">
        <v>0.67802675749999997</v>
      </c>
      <c r="F68" s="43" t="str">
        <f t="shared" si="29"/>
        <v>N/A</v>
      </c>
      <c r="G68" s="8">
        <v>0.81711143669999997</v>
      </c>
      <c r="H68" s="43" t="str">
        <f t="shared" si="30"/>
        <v>N/A</v>
      </c>
      <c r="I68" s="12">
        <v>-13.1</v>
      </c>
      <c r="J68" s="12">
        <v>20.51</v>
      </c>
      <c r="K68" s="34" t="s">
        <v>217</v>
      </c>
      <c r="L68" s="9" t="str">
        <f t="shared" si="11"/>
        <v>N/A</v>
      </c>
    </row>
    <row r="69" spans="1:12" x14ac:dyDescent="0.2">
      <c r="A69" s="3" t="s">
        <v>151</v>
      </c>
      <c r="B69" s="34" t="s">
        <v>217</v>
      </c>
      <c r="C69" s="8">
        <v>0.77477577450000001</v>
      </c>
      <c r="D69" s="43" t="str">
        <f t="shared" si="28"/>
        <v>N/A</v>
      </c>
      <c r="E69" s="8">
        <v>0.71975932149999999</v>
      </c>
      <c r="F69" s="43" t="str">
        <f t="shared" si="29"/>
        <v>N/A</v>
      </c>
      <c r="G69" s="8">
        <v>0.7760218539</v>
      </c>
      <c r="H69" s="43" t="str">
        <f t="shared" si="30"/>
        <v>N/A</v>
      </c>
      <c r="I69" s="12">
        <v>-7.1</v>
      </c>
      <c r="J69" s="12">
        <v>7.8170000000000002</v>
      </c>
      <c r="K69" s="34" t="s">
        <v>217</v>
      </c>
      <c r="L69" s="9" t="str">
        <f t="shared" si="11"/>
        <v>N/A</v>
      </c>
    </row>
    <row r="70" spans="1:12" x14ac:dyDescent="0.2">
      <c r="A70" s="3" t="s">
        <v>152</v>
      </c>
      <c r="B70" s="34" t="s">
        <v>217</v>
      </c>
      <c r="C70" s="8">
        <v>0.84135611939999999</v>
      </c>
      <c r="D70" s="43" t="str">
        <f t="shared" si="28"/>
        <v>N/A</v>
      </c>
      <c r="E70" s="8">
        <v>0.78374547780000003</v>
      </c>
      <c r="F70" s="43" t="str">
        <f t="shared" si="29"/>
        <v>N/A</v>
      </c>
      <c r="G70" s="8">
        <v>0.83294159430000003</v>
      </c>
      <c r="H70" s="43" t="str">
        <f t="shared" si="30"/>
        <v>N/A</v>
      </c>
      <c r="I70" s="12">
        <v>-6.85</v>
      </c>
      <c r="J70" s="12">
        <v>6.2770000000000001</v>
      </c>
      <c r="K70" s="34" t="s">
        <v>217</v>
      </c>
      <c r="L70" s="9" t="str">
        <f t="shared" si="11"/>
        <v>N/A</v>
      </c>
    </row>
    <row r="71" spans="1:12" x14ac:dyDescent="0.2">
      <c r="A71" s="2" t="s">
        <v>954</v>
      </c>
      <c r="B71" s="47" t="s">
        <v>217</v>
      </c>
      <c r="C71" s="1">
        <v>2362</v>
      </c>
      <c r="D71" s="11" t="str">
        <f>IF($B71="N/A","N/A",IF(C71&gt;10,"No",IF(C71&lt;-10,"No","Yes")))</f>
        <v>N/A</v>
      </c>
      <c r="E71" s="1">
        <v>3114</v>
      </c>
      <c r="F71" s="11" t="str">
        <f>IF($B71="N/A","N/A",IF(E71&gt;10,"No",IF(E71&lt;-10,"No","Yes")))</f>
        <v>N/A</v>
      </c>
      <c r="G71" s="1">
        <v>1203</v>
      </c>
      <c r="H71" s="11" t="str">
        <f>IF($B71="N/A","N/A",IF(G71&gt;10,"No",IF(G71&lt;-10,"No","Yes")))</f>
        <v>N/A</v>
      </c>
      <c r="I71" s="12">
        <v>31.84</v>
      </c>
      <c r="J71" s="12">
        <v>-61.4</v>
      </c>
      <c r="K71" s="34" t="s">
        <v>217</v>
      </c>
      <c r="L71" s="9" t="str">
        <f t="shared" si="11"/>
        <v>N/A</v>
      </c>
    </row>
    <row r="72" spans="1:12" x14ac:dyDescent="0.2">
      <c r="A72" s="3" t="s">
        <v>205</v>
      </c>
      <c r="B72" s="47" t="s">
        <v>221</v>
      </c>
      <c r="C72" s="1">
        <v>0</v>
      </c>
      <c r="D72" s="43" t="str">
        <f t="shared" ref="D72:D73" si="31">IF($B72="N/A","N/A",IF(C72&gt;0,"No",IF(C72&lt;0,"No","Yes")))</f>
        <v>Yes</v>
      </c>
      <c r="E72" s="1">
        <v>11</v>
      </c>
      <c r="F72" s="43" t="str">
        <f t="shared" ref="F72:F73" si="32">IF($B72="N/A","N/A",IF(E72&gt;0,"No",IF(E72&lt;0,"No","Yes")))</f>
        <v>No</v>
      </c>
      <c r="G72" s="1">
        <v>0</v>
      </c>
      <c r="H72" s="43" t="str">
        <f t="shared" ref="H72:H73" si="33">IF($B72="N/A","N/A",IF(G72&gt;0,"No",IF(G72&lt;0,"No","Yes")))</f>
        <v>Yes</v>
      </c>
      <c r="I72" s="12" t="s">
        <v>1743</v>
      </c>
      <c r="J72" s="12">
        <v>-100</v>
      </c>
      <c r="K72" s="34" t="s">
        <v>217</v>
      </c>
      <c r="L72" s="9" t="str">
        <f t="shared" si="11"/>
        <v>N/A</v>
      </c>
    </row>
    <row r="73" spans="1:12" x14ac:dyDescent="0.2">
      <c r="A73" s="3" t="s">
        <v>206</v>
      </c>
      <c r="B73" s="47" t="s">
        <v>221</v>
      </c>
      <c r="C73" s="1">
        <v>100</v>
      </c>
      <c r="D73" s="43" t="str">
        <f t="shared" si="31"/>
        <v>No</v>
      </c>
      <c r="E73" s="1">
        <v>93</v>
      </c>
      <c r="F73" s="43" t="str">
        <f t="shared" si="32"/>
        <v>No</v>
      </c>
      <c r="G73" s="1">
        <v>43</v>
      </c>
      <c r="H73" s="43" t="str">
        <f t="shared" si="33"/>
        <v>No</v>
      </c>
      <c r="I73" s="12">
        <v>-7</v>
      </c>
      <c r="J73" s="12">
        <v>-53.8</v>
      </c>
      <c r="K73" s="34" t="s">
        <v>217</v>
      </c>
      <c r="L73" s="9" t="str">
        <f t="shared" si="11"/>
        <v>N/A</v>
      </c>
    </row>
    <row r="74" spans="1:12" x14ac:dyDescent="0.2">
      <c r="A74" s="3" t="s">
        <v>207</v>
      </c>
      <c r="B74" s="67" t="s">
        <v>217</v>
      </c>
      <c r="C74" s="13">
        <v>7</v>
      </c>
      <c r="D74" s="11" t="str">
        <f>IF($B74="N/A","N/A",IF(C74&gt;10,"No",IF(C74&lt;-10,"No","Yes")))</f>
        <v>N/A</v>
      </c>
      <c r="E74" s="13">
        <v>9.6774193547999996</v>
      </c>
      <c r="F74" s="11" t="str">
        <f>IF($B74="N/A","N/A",IF(E74&gt;10,"No",IF(E74&lt;-10,"No","Yes")))</f>
        <v>N/A</v>
      </c>
      <c r="G74" s="13">
        <v>13.953488372000001</v>
      </c>
      <c r="H74" s="11" t="str">
        <f>IF($B74="N/A","N/A",IF(G74&gt;10,"No",IF(G74&lt;-10,"No","Yes")))</f>
        <v>N/A</v>
      </c>
      <c r="I74" s="12">
        <v>38.25</v>
      </c>
      <c r="J74" s="12">
        <v>44.19</v>
      </c>
      <c r="K74" s="67" t="s">
        <v>217</v>
      </c>
      <c r="L74" s="9" t="str">
        <f t="shared" si="11"/>
        <v>N/A</v>
      </c>
    </row>
    <row r="75" spans="1:12" x14ac:dyDescent="0.2">
      <c r="A75" s="2" t="s">
        <v>65</v>
      </c>
      <c r="B75" s="47" t="s">
        <v>217</v>
      </c>
      <c r="C75" s="1">
        <v>156167</v>
      </c>
      <c r="D75" s="11" t="str">
        <f>IF($B75="N/A","N/A",IF(C75&gt;10,"No",IF(C75&lt;-10,"No","Yes")))</f>
        <v>N/A</v>
      </c>
      <c r="E75" s="1">
        <v>162432</v>
      </c>
      <c r="F75" s="11" t="str">
        <f>IF($B75="N/A","N/A",IF(E75&gt;10,"No",IF(E75&lt;-10,"No","Yes")))</f>
        <v>N/A</v>
      </c>
      <c r="G75" s="1">
        <v>151357</v>
      </c>
      <c r="H75" s="11" t="str">
        <f>IF($B75="N/A","N/A",IF(G75&gt;10,"No",IF(G75&lt;-10,"No","Yes")))</f>
        <v>N/A</v>
      </c>
      <c r="I75" s="12">
        <v>4.0119999999999996</v>
      </c>
      <c r="J75" s="12">
        <v>-6.82</v>
      </c>
      <c r="K75" s="47" t="s">
        <v>733</v>
      </c>
      <c r="L75" s="9" t="str">
        <f t="shared" ref="L75:L107" si="34">IF(J75="Div by 0", "N/A", IF(K75="N/A","N/A", IF(J75&gt;VALUE(MID(K75,1,2)), "No", IF(J75&lt;-1*VALUE(MID(K75,1,2)), "No", "Yes"))))</f>
        <v>Yes</v>
      </c>
    </row>
    <row r="76" spans="1:12" x14ac:dyDescent="0.2">
      <c r="A76" s="4" t="s">
        <v>66</v>
      </c>
      <c r="B76" s="47" t="s">
        <v>217</v>
      </c>
      <c r="C76" s="1">
        <v>134461.82999999999</v>
      </c>
      <c r="D76" s="11" t="str">
        <f>IF($B76="N/A","N/A",IF(C76&gt;10,"No",IF(C76&lt;-10,"No","Yes")))</f>
        <v>N/A</v>
      </c>
      <c r="E76" s="1">
        <v>143518.04999999999</v>
      </c>
      <c r="F76" s="11" t="str">
        <f>IF($B76="N/A","N/A",IF(E76&gt;10,"No",IF(E76&lt;-10,"No","Yes")))</f>
        <v>N/A</v>
      </c>
      <c r="G76" s="1">
        <v>142075.25</v>
      </c>
      <c r="H76" s="11" t="str">
        <f>IF($B76="N/A","N/A",IF(G76&gt;10,"No",IF(G76&lt;-10,"No","Yes")))</f>
        <v>N/A</v>
      </c>
      <c r="I76" s="12">
        <v>6.7350000000000003</v>
      </c>
      <c r="J76" s="12">
        <v>-1.01</v>
      </c>
      <c r="K76" s="47" t="s">
        <v>734</v>
      </c>
      <c r="L76" s="9" t="str">
        <f t="shared" si="34"/>
        <v>Yes</v>
      </c>
    </row>
    <row r="77" spans="1:12" x14ac:dyDescent="0.2">
      <c r="A77" s="3" t="s">
        <v>67</v>
      </c>
      <c r="B77" s="34" t="s">
        <v>287</v>
      </c>
      <c r="C77" s="8">
        <v>91.439869048999995</v>
      </c>
      <c r="D77" s="43" t="str">
        <f>IF($B77="N/A","N/A",IF(C77&gt;=90,"Yes","No"))</f>
        <v>Yes</v>
      </c>
      <c r="E77" s="8">
        <v>91.701640595000001</v>
      </c>
      <c r="F77" s="43" t="str">
        <f>IF($B77="N/A","N/A",IF(E77&gt;=90,"Yes","No"))</f>
        <v>Yes</v>
      </c>
      <c r="G77" s="8">
        <v>92.969399678000002</v>
      </c>
      <c r="H77" s="43" t="str">
        <f>IF($B77="N/A","N/A",IF(G77&gt;=90,"Yes","No"))</f>
        <v>Yes</v>
      </c>
      <c r="I77" s="12">
        <v>0.2863</v>
      </c>
      <c r="J77" s="12">
        <v>1.3819999999999999</v>
      </c>
      <c r="K77" s="44" t="s">
        <v>733</v>
      </c>
      <c r="L77" s="9" t="str">
        <f t="shared" si="34"/>
        <v>Yes</v>
      </c>
    </row>
    <row r="78" spans="1:12" x14ac:dyDescent="0.2">
      <c r="A78" s="2" t="s">
        <v>955</v>
      </c>
      <c r="B78" s="34" t="s">
        <v>287</v>
      </c>
      <c r="C78" s="8">
        <v>92.472477424999994</v>
      </c>
      <c r="D78" s="43" t="str">
        <f>IF($B78="N/A","N/A",IF(C78&gt;=90,"Yes","No"))</f>
        <v>Yes</v>
      </c>
      <c r="E78" s="8">
        <v>92.473082946999995</v>
      </c>
      <c r="F78" s="43" t="str">
        <f>IF($B78="N/A","N/A",IF(E78&gt;=90,"Yes","No"))</f>
        <v>Yes</v>
      </c>
      <c r="G78" s="8">
        <v>93.524197353000005</v>
      </c>
      <c r="H78" s="43" t="str">
        <f>IF($B78="N/A","N/A",IF(G78&gt;=90,"Yes","No"))</f>
        <v>Yes</v>
      </c>
      <c r="I78" s="12">
        <v>6.9999999999999999E-4</v>
      </c>
      <c r="J78" s="12">
        <v>1.137</v>
      </c>
      <c r="K78" s="44" t="s">
        <v>733</v>
      </c>
      <c r="L78" s="9" t="str">
        <f t="shared" si="34"/>
        <v>Yes</v>
      </c>
    </row>
    <row r="79" spans="1:12" x14ac:dyDescent="0.2">
      <c r="A79" s="6" t="s">
        <v>956</v>
      </c>
      <c r="B79" s="47" t="s">
        <v>288</v>
      </c>
      <c r="C79" s="13">
        <v>42.489061739999997</v>
      </c>
      <c r="D79" s="43" t="str">
        <f>IF($B79="N/A","N/A",IF(C79&gt;55,"No",IF(C79&lt;30,"No","Yes")))</f>
        <v>Yes</v>
      </c>
      <c r="E79" s="13">
        <v>43.004638929000002</v>
      </c>
      <c r="F79" s="43" t="str">
        <f>IF($B79="N/A","N/A",IF(E79&gt;55,"No",IF(E79&lt;30,"No","Yes")))</f>
        <v>Yes</v>
      </c>
      <c r="G79" s="13">
        <v>44.374699520999997</v>
      </c>
      <c r="H79" s="43" t="str">
        <f>IF($B79="N/A","N/A",IF(G79&gt;55,"No",IF(G79&lt;30,"No","Yes")))</f>
        <v>Yes</v>
      </c>
      <c r="I79" s="12">
        <v>1.2130000000000001</v>
      </c>
      <c r="J79" s="12">
        <v>3.1859999999999999</v>
      </c>
      <c r="K79" s="47" t="s">
        <v>733</v>
      </c>
      <c r="L79" s="9" t="str">
        <f t="shared" si="34"/>
        <v>Yes</v>
      </c>
    </row>
    <row r="80" spans="1:12" ht="25.5" x14ac:dyDescent="0.2">
      <c r="A80" s="2" t="s">
        <v>957</v>
      </c>
      <c r="B80" s="47" t="s">
        <v>282</v>
      </c>
      <c r="C80" s="13">
        <v>2.1630690223000002</v>
      </c>
      <c r="D80" s="43" t="str">
        <f>IF($B80="N/A","N/A",IF(C80&gt;=5,"No",IF(C80&lt;0,"No","Yes")))</f>
        <v>Yes</v>
      </c>
      <c r="E80" s="13">
        <v>0.76093380610000005</v>
      </c>
      <c r="F80" s="43" t="str">
        <f>IF($B80="N/A","N/A",IF(E80&gt;=5,"No",IF(E80&lt;0,"No","Yes")))</f>
        <v>Yes</v>
      </c>
      <c r="G80" s="13">
        <v>0.27748964370000001</v>
      </c>
      <c r="H80" s="43" t="str">
        <f>IF($B80="N/A","N/A",IF(G80&gt;=5,"No",IF(G80&lt;0,"No","Yes")))</f>
        <v>Yes</v>
      </c>
      <c r="I80" s="12">
        <v>-64.8</v>
      </c>
      <c r="J80" s="12">
        <v>-63.5</v>
      </c>
      <c r="K80" s="47" t="s">
        <v>217</v>
      </c>
      <c r="L80" s="9" t="str">
        <f t="shared" si="34"/>
        <v>N/A</v>
      </c>
    </row>
    <row r="81" spans="1:12" ht="25.5" x14ac:dyDescent="0.2">
      <c r="A81" s="2" t="s">
        <v>958</v>
      </c>
      <c r="B81" s="47" t="s">
        <v>217</v>
      </c>
      <c r="C81" s="13">
        <v>3.3669085017999998</v>
      </c>
      <c r="D81" s="47" t="s">
        <v>217</v>
      </c>
      <c r="E81" s="13">
        <v>3.0394257289</v>
      </c>
      <c r="F81" s="47" t="s">
        <v>217</v>
      </c>
      <c r="G81" s="13">
        <v>3.1395971115000001</v>
      </c>
      <c r="H81" s="47" t="s">
        <v>217</v>
      </c>
      <c r="I81" s="12">
        <v>-9.73</v>
      </c>
      <c r="J81" s="12">
        <v>3.2959999999999998</v>
      </c>
      <c r="K81" s="47" t="s">
        <v>217</v>
      </c>
      <c r="L81" s="9" t="str">
        <f t="shared" si="34"/>
        <v>N/A</v>
      </c>
    </row>
    <row r="82" spans="1:12" ht="25.5" x14ac:dyDescent="0.2">
      <c r="A82" s="2" t="s">
        <v>959</v>
      </c>
      <c r="B82" s="47" t="s">
        <v>217</v>
      </c>
      <c r="C82" s="13">
        <v>52.098074496999999</v>
      </c>
      <c r="D82" s="47" t="s">
        <v>217</v>
      </c>
      <c r="E82" s="13">
        <v>51.606210599000001</v>
      </c>
      <c r="F82" s="47" t="s">
        <v>217</v>
      </c>
      <c r="G82" s="13">
        <v>53.704817087999999</v>
      </c>
      <c r="H82" s="47" t="s">
        <v>217</v>
      </c>
      <c r="I82" s="12">
        <v>-0.94399999999999995</v>
      </c>
      <c r="J82" s="12">
        <v>4.0670000000000002</v>
      </c>
      <c r="K82" s="47" t="s">
        <v>217</v>
      </c>
      <c r="L82" s="9" t="str">
        <f t="shared" si="34"/>
        <v>N/A</v>
      </c>
    </row>
    <row r="83" spans="1:12" ht="25.5" x14ac:dyDescent="0.2">
      <c r="A83" s="2" t="s">
        <v>960</v>
      </c>
      <c r="B83" s="47" t="s">
        <v>217</v>
      </c>
      <c r="C83" s="13">
        <v>11.312889407</v>
      </c>
      <c r="D83" s="47" t="s">
        <v>217</v>
      </c>
      <c r="E83" s="13">
        <v>10.938731283999999</v>
      </c>
      <c r="F83" s="47" t="s">
        <v>217</v>
      </c>
      <c r="G83" s="13">
        <v>11.003785752000001</v>
      </c>
      <c r="H83" s="47" t="s">
        <v>217</v>
      </c>
      <c r="I83" s="12">
        <v>-3.31</v>
      </c>
      <c r="J83" s="12">
        <v>0.59470000000000001</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7.3171668790000002</v>
      </c>
      <c r="D86" s="47" t="s">
        <v>217</v>
      </c>
      <c r="E86" s="13">
        <v>7.9424005121999999</v>
      </c>
      <c r="F86" s="47" t="s">
        <v>217</v>
      </c>
      <c r="G86" s="13">
        <v>7.3270479727</v>
      </c>
      <c r="H86" s="47" t="s">
        <v>217</v>
      </c>
      <c r="I86" s="12">
        <v>8.5449999999999999</v>
      </c>
      <c r="J86" s="12">
        <v>-7.75</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23.741891692999999</v>
      </c>
      <c r="D88" s="47" t="s">
        <v>217</v>
      </c>
      <c r="E88" s="13">
        <v>25.712298068999999</v>
      </c>
      <c r="F88" s="47" t="s">
        <v>217</v>
      </c>
      <c r="G88" s="13">
        <v>24.547262433</v>
      </c>
      <c r="H88" s="47" t="s">
        <v>217</v>
      </c>
      <c r="I88" s="12">
        <v>8.2989999999999995</v>
      </c>
      <c r="J88" s="12">
        <v>-4.53</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78.003035212</v>
      </c>
      <c r="D91" s="47" t="s">
        <v>217</v>
      </c>
      <c r="E91" s="13">
        <v>78.079442474000004</v>
      </c>
      <c r="F91" s="47" t="s">
        <v>217</v>
      </c>
      <c r="G91" s="13">
        <v>78.529569163999994</v>
      </c>
      <c r="H91" s="47" t="s">
        <v>217</v>
      </c>
      <c r="I91" s="12">
        <v>9.8000000000000004E-2</v>
      </c>
      <c r="J91" s="12">
        <v>0.57650000000000001</v>
      </c>
      <c r="K91" s="47" t="s">
        <v>217</v>
      </c>
      <c r="L91" s="9" t="str">
        <f t="shared" si="34"/>
        <v>N/A</v>
      </c>
    </row>
    <row r="92" spans="1:12" x14ac:dyDescent="0.2">
      <c r="A92" s="2" t="s">
        <v>969</v>
      </c>
      <c r="B92" s="47" t="s">
        <v>217</v>
      </c>
      <c r="C92" s="13">
        <v>21.996964788</v>
      </c>
      <c r="D92" s="47" t="s">
        <v>217</v>
      </c>
      <c r="E92" s="13">
        <v>21.920557526</v>
      </c>
      <c r="F92" s="47" t="s">
        <v>217</v>
      </c>
      <c r="G92" s="13">
        <v>21.470430835999998</v>
      </c>
      <c r="H92" s="47" t="s">
        <v>217</v>
      </c>
      <c r="I92" s="12">
        <v>-0.34699999999999998</v>
      </c>
      <c r="J92" s="12">
        <v>-2.0499999999999998</v>
      </c>
      <c r="K92" s="47" t="s">
        <v>217</v>
      </c>
      <c r="L92" s="9" t="str">
        <f t="shared" si="34"/>
        <v>N/A</v>
      </c>
    </row>
    <row r="93" spans="1:12" x14ac:dyDescent="0.2">
      <c r="A93" s="6" t="s">
        <v>68</v>
      </c>
      <c r="B93" s="47" t="s">
        <v>217</v>
      </c>
      <c r="C93" s="1">
        <v>1148</v>
      </c>
      <c r="D93" s="11" t="str">
        <f>IF($B93="N/A","N/A",IF(C93&gt;10,"No",IF(C93&lt;-10,"No","Yes")))</f>
        <v>N/A</v>
      </c>
      <c r="E93" s="1">
        <v>1766</v>
      </c>
      <c r="F93" s="11" t="str">
        <f>IF($B93="N/A","N/A",IF(E93&gt;10,"No",IF(E93&lt;-10,"No","Yes")))</f>
        <v>N/A</v>
      </c>
      <c r="G93" s="1">
        <v>1026</v>
      </c>
      <c r="H93" s="11" t="str">
        <f>IF($B93="N/A","N/A",IF(G93&gt;10,"No",IF(G93&lt;-10,"No","Yes")))</f>
        <v>N/A</v>
      </c>
      <c r="I93" s="12">
        <v>53.83</v>
      </c>
      <c r="J93" s="12">
        <v>-41.9</v>
      </c>
      <c r="K93" s="47" t="s">
        <v>733</v>
      </c>
      <c r="L93" s="9" t="str">
        <f t="shared" si="34"/>
        <v>No</v>
      </c>
    </row>
    <row r="94" spans="1:12" x14ac:dyDescent="0.2">
      <c r="A94" s="2" t="s">
        <v>109</v>
      </c>
      <c r="B94" s="47" t="s">
        <v>217</v>
      </c>
      <c r="C94" s="13">
        <v>0.17421602789999999</v>
      </c>
      <c r="D94" s="43" t="str">
        <f>IF($B94="N/A","N/A",IF(C94&gt;10,"No",IF(C94&lt;-10,"No","Yes")))</f>
        <v>N/A</v>
      </c>
      <c r="E94" s="13">
        <v>0.28312570780000001</v>
      </c>
      <c r="F94" s="43" t="str">
        <f>IF($B94="N/A","N/A",IF(E94&gt;10,"No",IF(E94&lt;-10,"No","Yes")))</f>
        <v>N/A</v>
      </c>
      <c r="G94" s="13">
        <v>0</v>
      </c>
      <c r="H94" s="43" t="str">
        <f>IF($B94="N/A","N/A",IF(G94&gt;10,"No",IF(G94&lt;-10,"No","Yes")))</f>
        <v>N/A</v>
      </c>
      <c r="I94" s="12">
        <v>62.51</v>
      </c>
      <c r="J94" s="12">
        <v>-100</v>
      </c>
      <c r="K94" s="47" t="s">
        <v>733</v>
      </c>
      <c r="L94" s="9" t="str">
        <f t="shared" si="34"/>
        <v>No</v>
      </c>
    </row>
    <row r="95" spans="1:12" x14ac:dyDescent="0.2">
      <c r="A95" s="2" t="s">
        <v>110</v>
      </c>
      <c r="B95" s="47" t="s">
        <v>217</v>
      </c>
      <c r="C95" s="13">
        <v>11.759581882000001</v>
      </c>
      <c r="D95" s="43" t="str">
        <f>IF($B95="N/A","N/A",IF(C95&gt;10,"No",IF(C95&lt;-10,"No","Yes")))</f>
        <v>N/A</v>
      </c>
      <c r="E95" s="13">
        <v>21.574178934999999</v>
      </c>
      <c r="F95" s="43" t="str">
        <f>IF($B95="N/A","N/A",IF(E95&gt;10,"No",IF(E95&lt;-10,"No","Yes")))</f>
        <v>N/A</v>
      </c>
      <c r="G95" s="13">
        <v>15.886939570999999</v>
      </c>
      <c r="H95" s="43" t="str">
        <f>IF($B95="N/A","N/A",IF(G95&gt;10,"No",IF(G95&lt;-10,"No","Yes")))</f>
        <v>N/A</v>
      </c>
      <c r="I95" s="12">
        <v>83.46</v>
      </c>
      <c r="J95" s="12">
        <v>-26.4</v>
      </c>
      <c r="K95" s="47" t="s">
        <v>733</v>
      </c>
      <c r="L95" s="9" t="str">
        <f t="shared" si="34"/>
        <v>No</v>
      </c>
    </row>
    <row r="96" spans="1:12" x14ac:dyDescent="0.2">
      <c r="A96" s="4" t="s">
        <v>7</v>
      </c>
      <c r="B96" s="47" t="s">
        <v>217</v>
      </c>
      <c r="C96" s="13">
        <v>7.8467281819999997</v>
      </c>
      <c r="D96" s="11" t="str">
        <f>IF($B96="N/A","N/A",IF(C96&gt;10,"No",IF(C96&lt;-10,"No","Yes")))</f>
        <v>N/A</v>
      </c>
      <c r="E96" s="13">
        <v>8.2175925926000009</v>
      </c>
      <c r="F96" s="11" t="str">
        <f>IF($B96="N/A","N/A",IF(E96&gt;10,"No",IF(E96&lt;-10,"No","Yes")))</f>
        <v>N/A</v>
      </c>
      <c r="G96" s="13">
        <v>8.7290313629000007</v>
      </c>
      <c r="H96" s="11" t="str">
        <f>IF($B96="N/A","N/A",IF(G96&gt;10,"No",IF(G96&lt;-10,"No","Yes")))</f>
        <v>N/A</v>
      </c>
      <c r="I96" s="12">
        <v>4.726</v>
      </c>
      <c r="J96" s="12">
        <v>6.2240000000000002</v>
      </c>
      <c r="K96" s="47" t="s">
        <v>734</v>
      </c>
      <c r="L96" s="9" t="str">
        <f t="shared" si="34"/>
        <v>Yes</v>
      </c>
    </row>
    <row r="97" spans="1:12" x14ac:dyDescent="0.2">
      <c r="A97" s="4" t="s">
        <v>184</v>
      </c>
      <c r="B97" s="47" t="s">
        <v>217</v>
      </c>
      <c r="C97" s="13">
        <v>60.621001876000001</v>
      </c>
      <c r="D97" s="11" t="str">
        <f t="shared" ref="D97:D98" si="35">IF($B97="N/A","N/A",IF(C97&gt;10,"No",IF(C97&lt;-10,"No","Yes")))</f>
        <v>N/A</v>
      </c>
      <c r="E97" s="13">
        <v>60.266449960999999</v>
      </c>
      <c r="F97" s="11" t="str">
        <f t="shared" ref="F97:F98" si="36">IF($B97="N/A","N/A",IF(E97&gt;10,"No",IF(E97&lt;-10,"No","Yes")))</f>
        <v>N/A</v>
      </c>
      <c r="G97" s="13">
        <v>60.422709224000002</v>
      </c>
      <c r="H97" s="11" t="str">
        <f t="shared" ref="H97:H98" si="37">IF($B97="N/A","N/A",IF(G97&gt;10,"No",IF(G97&lt;-10,"No","Yes")))</f>
        <v>N/A</v>
      </c>
      <c r="I97" s="12">
        <v>-0.58499999999999996</v>
      </c>
      <c r="J97" s="12">
        <v>0.25929999999999997</v>
      </c>
      <c r="K97" s="47" t="s">
        <v>733</v>
      </c>
      <c r="L97" s="9" t="str">
        <f>IF(J97="Div by 0", "N/A", IF(OR(J97="N/A",K97="N/A"),"N/A", IF(J97&gt;VALUE(MID(K97,1,2)), "No", IF(J97&lt;-1*VALUE(MID(K97,1,2)), "No", "Yes"))))</f>
        <v>Yes</v>
      </c>
    </row>
    <row r="98" spans="1:12" x14ac:dyDescent="0.2">
      <c r="A98" s="4" t="s">
        <v>185</v>
      </c>
      <c r="B98" s="47" t="s">
        <v>217</v>
      </c>
      <c r="C98" s="13">
        <v>39.378998123999999</v>
      </c>
      <c r="D98" s="11" t="str">
        <f t="shared" si="35"/>
        <v>N/A</v>
      </c>
      <c r="E98" s="13">
        <v>39.733550039000001</v>
      </c>
      <c r="F98" s="11" t="str">
        <f t="shared" si="36"/>
        <v>N/A</v>
      </c>
      <c r="G98" s="13">
        <v>39.577290775999998</v>
      </c>
      <c r="H98" s="11" t="str">
        <f t="shared" si="37"/>
        <v>N/A</v>
      </c>
      <c r="I98" s="12">
        <v>0.90039999999999998</v>
      </c>
      <c r="J98" s="12">
        <v>-0.39300000000000002</v>
      </c>
      <c r="K98" s="47" t="s">
        <v>733</v>
      </c>
      <c r="L98" s="9" t="str">
        <f>IF(J98="Div by 0", "N/A", IF(OR(J98="N/A",K98="N/A"),"N/A", IF(J98&gt;VALUE(MID(K98,1,2)), "No", IF(J98&lt;-1*VALUE(MID(K98,1,2)), "No", "Yes"))))</f>
        <v>Yes</v>
      </c>
    </row>
    <row r="99" spans="1:12" x14ac:dyDescent="0.2">
      <c r="A99" s="2" t="s">
        <v>8</v>
      </c>
      <c r="B99" s="47" t="s">
        <v>289</v>
      </c>
      <c r="C99" s="13">
        <v>5.7592192972999996</v>
      </c>
      <c r="D99" s="43" t="str">
        <f>IF($B99="N/A","N/A",IF(C99&gt;10,"No",IF(C99&lt;5,"No","Yes")))</f>
        <v>Yes</v>
      </c>
      <c r="E99" s="13">
        <v>5.4939913318000002</v>
      </c>
      <c r="F99" s="43" t="str">
        <f>IF($B99="N/A","N/A",IF(E99&gt;10,"No",IF(E99&lt;5,"No","Yes")))</f>
        <v>Yes</v>
      </c>
      <c r="G99" s="13">
        <v>5.4467252919</v>
      </c>
      <c r="H99" s="43" t="str">
        <f t="shared" ref="H99:H102" si="38">IF($B99="N/A","N/A",IF(G99&gt;10,"No",IF(G99&lt;5,"No","Yes")))</f>
        <v>Yes</v>
      </c>
      <c r="I99" s="12">
        <v>-4.6100000000000003</v>
      </c>
      <c r="J99" s="12">
        <v>-0.86</v>
      </c>
      <c r="K99" s="47" t="s">
        <v>734</v>
      </c>
      <c r="L99" s="9" t="str">
        <f t="shared" si="34"/>
        <v>Yes</v>
      </c>
    </row>
    <row r="100" spans="1:12" x14ac:dyDescent="0.2">
      <c r="A100" s="2" t="s">
        <v>153</v>
      </c>
      <c r="B100" s="47" t="s">
        <v>289</v>
      </c>
      <c r="C100" s="13">
        <v>5.5677575927999996</v>
      </c>
      <c r="D100" s="43" t="str">
        <f>IF($B100="N/A","N/A",IF(C100&gt;10,"No",IF(C100&lt;5,"No","Yes")))</f>
        <v>Yes</v>
      </c>
      <c r="E100" s="13">
        <v>4.8081658785999997</v>
      </c>
      <c r="F100" s="43" t="str">
        <f t="shared" ref="F100:F102" si="39">IF($B100="N/A","N/A",IF(E100&gt;10,"No",IF(E100&lt;5,"No","Yes")))</f>
        <v>No</v>
      </c>
      <c r="G100" s="13">
        <v>5.4130301208000002</v>
      </c>
      <c r="H100" s="43" t="str">
        <f t="shared" si="38"/>
        <v>Yes</v>
      </c>
      <c r="I100" s="12">
        <v>-13.6</v>
      </c>
      <c r="J100" s="12">
        <v>12.58</v>
      </c>
      <c r="K100" s="47" t="s">
        <v>734</v>
      </c>
      <c r="L100" s="9" t="str">
        <f t="shared" si="34"/>
        <v>Yes</v>
      </c>
    </row>
    <row r="101" spans="1:12" x14ac:dyDescent="0.2">
      <c r="A101" s="2" t="s">
        <v>154</v>
      </c>
      <c r="B101" s="47" t="s">
        <v>289</v>
      </c>
      <c r="C101" s="13">
        <v>5.4499350055000004</v>
      </c>
      <c r="D101" s="43" t="str">
        <f>IF($B101="N/A","N/A",IF(C101&gt;10,"No",IF(C101&lt;5,"No","Yes")))</f>
        <v>Yes</v>
      </c>
      <c r="E101" s="13">
        <v>5.1972517729999996</v>
      </c>
      <c r="F101" s="43" t="str">
        <f t="shared" si="39"/>
        <v>Yes</v>
      </c>
      <c r="G101" s="13">
        <v>5.1784853030000004</v>
      </c>
      <c r="H101" s="43" t="str">
        <f t="shared" si="38"/>
        <v>Yes</v>
      </c>
      <c r="I101" s="12">
        <v>-4.6399999999999997</v>
      </c>
      <c r="J101" s="12">
        <v>-0.36099999999999999</v>
      </c>
      <c r="K101" s="47" t="s">
        <v>734</v>
      </c>
      <c r="L101" s="9" t="str">
        <f t="shared" si="34"/>
        <v>Yes</v>
      </c>
    </row>
    <row r="102" spans="1:12" x14ac:dyDescent="0.2">
      <c r="A102" s="2" t="s">
        <v>155</v>
      </c>
      <c r="B102" s="47" t="s">
        <v>289</v>
      </c>
      <c r="C102" s="13">
        <v>5.7707454199999999</v>
      </c>
      <c r="D102" s="43" t="str">
        <f>IF($B102="N/A","N/A",IF(C102&gt;10,"No",IF(C102&lt;5,"No","Yes")))</f>
        <v>Yes</v>
      </c>
      <c r="E102" s="13">
        <v>5.5155388100999998</v>
      </c>
      <c r="F102" s="43" t="str">
        <f t="shared" si="39"/>
        <v>Yes</v>
      </c>
      <c r="G102" s="13">
        <v>5.4685280495999997</v>
      </c>
      <c r="H102" s="43" t="str">
        <f t="shared" si="38"/>
        <v>Yes</v>
      </c>
      <c r="I102" s="12">
        <v>-4.42</v>
      </c>
      <c r="J102" s="12">
        <v>-0.85199999999999998</v>
      </c>
      <c r="K102" s="47" t="s">
        <v>734</v>
      </c>
      <c r="L102" s="9" t="str">
        <f t="shared" si="34"/>
        <v>Yes</v>
      </c>
    </row>
    <row r="103" spans="1:12" x14ac:dyDescent="0.2">
      <c r="A103" s="2" t="s">
        <v>970</v>
      </c>
      <c r="B103" s="47" t="s">
        <v>217</v>
      </c>
      <c r="C103" s="1">
        <v>601</v>
      </c>
      <c r="D103" s="11" t="str">
        <f t="shared" ref="D103:D114" si="40">IF($B103="N/A","N/A",IF(C103&gt;10,"No",IF(C103&lt;-10,"No","Yes")))</f>
        <v>N/A</v>
      </c>
      <c r="E103" s="1">
        <v>1335</v>
      </c>
      <c r="F103" s="11" t="str">
        <f t="shared" ref="F103:F114" si="41">IF($B103="N/A","N/A",IF(E103&gt;10,"No",IF(E103&lt;-10,"No","Yes")))</f>
        <v>N/A</v>
      </c>
      <c r="G103" s="1">
        <v>246</v>
      </c>
      <c r="H103" s="11" t="str">
        <f t="shared" ref="H103:H114" si="42">IF($B103="N/A","N/A",IF(G103&gt;10,"No",IF(G103&lt;-10,"No","Yes")))</f>
        <v>N/A</v>
      </c>
      <c r="I103" s="12">
        <v>122.1</v>
      </c>
      <c r="J103" s="12">
        <v>-81.599999999999994</v>
      </c>
      <c r="K103" s="44" t="s">
        <v>733</v>
      </c>
      <c r="L103" s="9" t="str">
        <f t="shared" si="34"/>
        <v>No</v>
      </c>
    </row>
    <row r="104" spans="1:12" x14ac:dyDescent="0.2">
      <c r="A104" s="2" t="s">
        <v>971</v>
      </c>
      <c r="B104" s="47" t="s">
        <v>217</v>
      </c>
      <c r="C104" s="1">
        <v>679</v>
      </c>
      <c r="D104" s="11" t="str">
        <f t="shared" si="40"/>
        <v>N/A</v>
      </c>
      <c r="E104" s="1">
        <v>612</v>
      </c>
      <c r="F104" s="11" t="str">
        <f t="shared" si="41"/>
        <v>N/A</v>
      </c>
      <c r="G104" s="1">
        <v>501</v>
      </c>
      <c r="H104" s="11" t="str">
        <f t="shared" si="42"/>
        <v>N/A</v>
      </c>
      <c r="I104" s="12">
        <v>-9.8699999999999992</v>
      </c>
      <c r="J104" s="12">
        <v>-18.100000000000001</v>
      </c>
      <c r="K104" s="44" t="s">
        <v>733</v>
      </c>
      <c r="L104" s="9" t="str">
        <f t="shared" si="34"/>
        <v>No</v>
      </c>
    </row>
    <row r="105" spans="1:12" x14ac:dyDescent="0.2">
      <c r="A105" s="2" t="s">
        <v>1</v>
      </c>
      <c r="B105" s="47" t="s">
        <v>217</v>
      </c>
      <c r="C105" s="13">
        <v>94.322744241999999</v>
      </c>
      <c r="D105" s="11" t="str">
        <f t="shared" si="40"/>
        <v>N/A</v>
      </c>
      <c r="E105" s="13">
        <v>96.110987983000001</v>
      </c>
      <c r="F105" s="11" t="str">
        <f t="shared" si="41"/>
        <v>N/A</v>
      </c>
      <c r="G105" s="13">
        <v>96.078807058999999</v>
      </c>
      <c r="H105" s="11" t="str">
        <f t="shared" si="42"/>
        <v>N/A</v>
      </c>
      <c r="I105" s="12">
        <v>1.8959999999999999</v>
      </c>
      <c r="J105" s="12">
        <v>-3.3000000000000002E-2</v>
      </c>
      <c r="K105" s="47" t="s">
        <v>734</v>
      </c>
      <c r="L105" s="9" t="str">
        <f t="shared" si="34"/>
        <v>Yes</v>
      </c>
    </row>
    <row r="106" spans="1:12" x14ac:dyDescent="0.2">
      <c r="A106" s="2" t="s">
        <v>69</v>
      </c>
      <c r="B106" s="47" t="s">
        <v>217</v>
      </c>
      <c r="C106" s="13">
        <v>99.473866436999998</v>
      </c>
      <c r="D106" s="11" t="str">
        <f t="shared" si="40"/>
        <v>N/A</v>
      </c>
      <c r="E106" s="13">
        <v>99.595170226999997</v>
      </c>
      <c r="F106" s="11" t="str">
        <f t="shared" si="41"/>
        <v>N/A</v>
      </c>
      <c r="G106" s="13">
        <v>99.903728459000007</v>
      </c>
      <c r="H106" s="11" t="str">
        <f t="shared" si="42"/>
        <v>N/A</v>
      </c>
      <c r="I106" s="12">
        <v>0.12189999999999999</v>
      </c>
      <c r="J106" s="12">
        <v>0.30980000000000002</v>
      </c>
      <c r="K106" s="47" t="s">
        <v>734</v>
      </c>
      <c r="L106" s="9" t="str">
        <f t="shared" si="34"/>
        <v>Yes</v>
      </c>
    </row>
    <row r="107" spans="1:12" x14ac:dyDescent="0.2">
      <c r="A107" s="4" t="s">
        <v>70</v>
      </c>
      <c r="B107" s="47" t="s">
        <v>217</v>
      </c>
      <c r="C107" s="1">
        <v>147812</v>
      </c>
      <c r="D107" s="11" t="str">
        <f t="shared" si="40"/>
        <v>N/A</v>
      </c>
      <c r="E107" s="1">
        <v>153998</v>
      </c>
      <c r="F107" s="11" t="str">
        <f t="shared" si="41"/>
        <v>N/A</v>
      </c>
      <c r="G107" s="1">
        <v>143668</v>
      </c>
      <c r="H107" s="11" t="str">
        <f t="shared" si="42"/>
        <v>N/A</v>
      </c>
      <c r="I107" s="12">
        <v>4.1849999999999996</v>
      </c>
      <c r="J107" s="12">
        <v>-6.71</v>
      </c>
      <c r="K107" s="47" t="s">
        <v>733</v>
      </c>
      <c r="L107" s="9" t="str">
        <f t="shared" si="34"/>
        <v>Yes</v>
      </c>
    </row>
    <row r="108" spans="1:12" x14ac:dyDescent="0.2">
      <c r="A108" s="2" t="s">
        <v>688</v>
      </c>
      <c r="B108" s="47" t="s">
        <v>217</v>
      </c>
      <c r="C108" s="13">
        <v>2.7609395718999998</v>
      </c>
      <c r="D108" s="11" t="str">
        <f t="shared" si="40"/>
        <v>N/A</v>
      </c>
      <c r="E108" s="13">
        <v>2.8967908674</v>
      </c>
      <c r="F108" s="11" t="str">
        <f t="shared" si="41"/>
        <v>N/A</v>
      </c>
      <c r="G108" s="13">
        <v>1.9983573238000001</v>
      </c>
      <c r="H108" s="11" t="str">
        <f t="shared" si="42"/>
        <v>N/A</v>
      </c>
      <c r="I108" s="12">
        <v>4.92</v>
      </c>
      <c r="J108" s="12">
        <v>-31</v>
      </c>
      <c r="K108" s="47" t="s">
        <v>734</v>
      </c>
      <c r="L108" s="9" t="str">
        <f t="shared" ref="L108:L114" si="43">IF(J108="Div by 0", "N/A", IF(K108="N/A","N/A", IF(J108&gt;VALUE(MID(K108,1,2)), "No", IF(J108&lt;-1*VALUE(MID(K108,1,2)), "No", "Yes"))))</f>
        <v>No</v>
      </c>
    </row>
    <row r="109" spans="1:12" x14ac:dyDescent="0.2">
      <c r="A109" s="2" t="s">
        <v>687</v>
      </c>
      <c r="B109" s="47" t="s">
        <v>217</v>
      </c>
      <c r="C109" s="13">
        <v>4.6938002327000001</v>
      </c>
      <c r="D109" s="11" t="str">
        <f t="shared" si="40"/>
        <v>N/A</v>
      </c>
      <c r="E109" s="13">
        <v>4.8864270965000003</v>
      </c>
      <c r="F109" s="11" t="str">
        <f t="shared" si="41"/>
        <v>N/A</v>
      </c>
      <c r="G109" s="13">
        <v>5.3324331097000002</v>
      </c>
      <c r="H109" s="11" t="str">
        <f t="shared" si="42"/>
        <v>N/A</v>
      </c>
      <c r="I109" s="12">
        <v>4.1040000000000001</v>
      </c>
      <c r="J109" s="12">
        <v>9.1270000000000007</v>
      </c>
      <c r="K109" s="47" t="s">
        <v>734</v>
      </c>
      <c r="L109" s="9" t="str">
        <f t="shared" si="43"/>
        <v>Yes</v>
      </c>
    </row>
    <row r="110" spans="1:12" x14ac:dyDescent="0.2">
      <c r="A110" s="2" t="s">
        <v>686</v>
      </c>
      <c r="B110" s="47" t="s">
        <v>217</v>
      </c>
      <c r="C110" s="13">
        <v>92.545260194999997</v>
      </c>
      <c r="D110" s="11" t="str">
        <f t="shared" si="40"/>
        <v>N/A</v>
      </c>
      <c r="E110" s="13">
        <v>92.216782035999998</v>
      </c>
      <c r="F110" s="11" t="str">
        <f t="shared" si="41"/>
        <v>N/A</v>
      </c>
      <c r="G110" s="13">
        <v>92.669209566999996</v>
      </c>
      <c r="H110" s="11" t="str">
        <f t="shared" si="42"/>
        <v>N/A</v>
      </c>
      <c r="I110" s="12">
        <v>-0.35499999999999998</v>
      </c>
      <c r="J110" s="12">
        <v>0.49059999999999998</v>
      </c>
      <c r="K110" s="47" t="s">
        <v>734</v>
      </c>
      <c r="L110" s="9" t="str">
        <f t="shared" si="43"/>
        <v>Yes</v>
      </c>
    </row>
    <row r="111" spans="1:12" ht="25.5" x14ac:dyDescent="0.2">
      <c r="A111" s="4" t="s">
        <v>972</v>
      </c>
      <c r="B111" s="47" t="s">
        <v>217</v>
      </c>
      <c r="C111" s="13">
        <v>49.503416215000001</v>
      </c>
      <c r="D111" s="11" t="str">
        <f t="shared" si="40"/>
        <v>N/A</v>
      </c>
      <c r="E111" s="13">
        <v>49.197818163999997</v>
      </c>
      <c r="F111" s="11" t="str">
        <f t="shared" si="41"/>
        <v>N/A</v>
      </c>
      <c r="G111" s="13">
        <v>47.982584221000003</v>
      </c>
      <c r="H111" s="11" t="str">
        <f t="shared" si="42"/>
        <v>N/A</v>
      </c>
      <c r="I111" s="12">
        <v>-0.61699999999999999</v>
      </c>
      <c r="J111" s="12">
        <v>-2.4700000000000002</v>
      </c>
      <c r="K111" s="47" t="s">
        <v>734</v>
      </c>
      <c r="L111" s="9" t="str">
        <f t="shared" si="43"/>
        <v>Yes</v>
      </c>
    </row>
    <row r="112" spans="1:12" ht="25.5" x14ac:dyDescent="0.2">
      <c r="A112" s="4" t="s">
        <v>973</v>
      </c>
      <c r="B112" s="47" t="s">
        <v>217</v>
      </c>
      <c r="C112" s="13">
        <v>48.966170830000003</v>
      </c>
      <c r="D112" s="11" t="str">
        <f t="shared" si="40"/>
        <v>N/A</v>
      </c>
      <c r="E112" s="13">
        <v>49.247069543000002</v>
      </c>
      <c r="F112" s="11" t="str">
        <f t="shared" si="41"/>
        <v>N/A</v>
      </c>
      <c r="G112" s="13">
        <v>50.417886189999997</v>
      </c>
      <c r="H112" s="11" t="str">
        <f t="shared" si="42"/>
        <v>N/A</v>
      </c>
      <c r="I112" s="12">
        <v>0.57369999999999999</v>
      </c>
      <c r="J112" s="12">
        <v>2.3769999999999998</v>
      </c>
      <c r="K112" s="47" t="s">
        <v>734</v>
      </c>
      <c r="L112" s="9" t="str">
        <f t="shared" si="43"/>
        <v>Yes</v>
      </c>
    </row>
    <row r="113" spans="1:12" ht="25.5" x14ac:dyDescent="0.2">
      <c r="A113" s="4" t="s">
        <v>974</v>
      </c>
      <c r="B113" s="47" t="s">
        <v>217</v>
      </c>
      <c r="C113" s="13">
        <v>0.6986111022</v>
      </c>
      <c r="D113" s="11" t="str">
        <f t="shared" si="40"/>
        <v>N/A</v>
      </c>
      <c r="E113" s="13">
        <v>0.72030141839999995</v>
      </c>
      <c r="F113" s="11" t="str">
        <f t="shared" si="41"/>
        <v>N/A</v>
      </c>
      <c r="G113" s="13">
        <v>0.70561652249999995</v>
      </c>
      <c r="H113" s="11" t="str">
        <f t="shared" si="42"/>
        <v>N/A</v>
      </c>
      <c r="I113" s="12">
        <v>3.105</v>
      </c>
      <c r="J113" s="12">
        <v>-2.04</v>
      </c>
      <c r="K113" s="47" t="s">
        <v>734</v>
      </c>
      <c r="L113" s="9" t="str">
        <f t="shared" si="43"/>
        <v>Yes</v>
      </c>
    </row>
    <row r="114" spans="1:12" ht="25.5" x14ac:dyDescent="0.2">
      <c r="A114" s="4" t="s">
        <v>975</v>
      </c>
      <c r="B114" s="47" t="s">
        <v>217</v>
      </c>
      <c r="C114" s="13">
        <v>0.83180185309999999</v>
      </c>
      <c r="D114" s="11" t="str">
        <f t="shared" si="40"/>
        <v>N/A</v>
      </c>
      <c r="E114" s="13">
        <v>0.83481087470000004</v>
      </c>
      <c r="F114" s="11" t="str">
        <f t="shared" si="41"/>
        <v>N/A</v>
      </c>
      <c r="G114" s="13">
        <v>0.89391306650000002</v>
      </c>
      <c r="H114" s="11" t="str">
        <f t="shared" si="42"/>
        <v>N/A</v>
      </c>
      <c r="I114" s="12">
        <v>0.36170000000000002</v>
      </c>
      <c r="J114" s="12">
        <v>7.08</v>
      </c>
      <c r="K114" s="47" t="s">
        <v>734</v>
      </c>
      <c r="L114" s="9" t="str">
        <f t="shared" si="43"/>
        <v>Yes</v>
      </c>
    </row>
    <row r="115" spans="1:12" x14ac:dyDescent="0.2">
      <c r="A115" s="2" t="s">
        <v>976</v>
      </c>
      <c r="B115" s="47" t="s">
        <v>290</v>
      </c>
      <c r="C115" s="13">
        <v>98.818131726000004</v>
      </c>
      <c r="D115" s="43" t="str">
        <f>IF($B115="N/A","N/A",IF(C115&gt;=99,"Yes","No"))</f>
        <v>No</v>
      </c>
      <c r="E115" s="13">
        <v>99.099661552000001</v>
      </c>
      <c r="F115" s="43" t="str">
        <f>IF($B115="N/A","N/A",IF(E115&gt;=99,"Yes","No"))</f>
        <v>Yes</v>
      </c>
      <c r="G115" s="13">
        <v>99.905643979999994</v>
      </c>
      <c r="H115" s="43" t="str">
        <f>IF($B115="N/A","N/A",IF(G115&gt;=99,"Yes","No"))</f>
        <v>Yes</v>
      </c>
      <c r="I115" s="12">
        <v>0.28489999999999999</v>
      </c>
      <c r="J115" s="12">
        <v>0.81330000000000002</v>
      </c>
      <c r="K115" s="47" t="s">
        <v>733</v>
      </c>
      <c r="L115" s="9" t="str">
        <f t="shared" ref="L115:L149" si="44">IF(J115="Div by 0", "N/A", IF(K115="N/A","N/A", IF(J115&gt;VALUE(MID(K115,1,2)), "No", IF(J115&lt;-1*VALUE(MID(K115,1,2)), "No", "Yes"))))</f>
        <v>Yes</v>
      </c>
    </row>
    <row r="116" spans="1:12" x14ac:dyDescent="0.2">
      <c r="A116" s="2" t="s">
        <v>977</v>
      </c>
      <c r="B116" s="47" t="s">
        <v>217</v>
      </c>
      <c r="C116" s="13">
        <v>7.6534057148999999</v>
      </c>
      <c r="D116" s="43" t="str">
        <f>IF($B116="N/A","N/A",IF(C116&gt;10,"No",IF(C116&lt;-10,"No","Yes")))</f>
        <v>N/A</v>
      </c>
      <c r="E116" s="13">
        <v>7.8200959191999999</v>
      </c>
      <c r="F116" s="43" t="str">
        <f>IF($B116="N/A","N/A",IF(E116&gt;10,"No",IF(E116&lt;-10,"No","Yes")))</f>
        <v>N/A</v>
      </c>
      <c r="G116" s="13">
        <v>8.7540035616999994</v>
      </c>
      <c r="H116" s="43" t="str">
        <f>IF($B116="N/A","N/A",IF(G116&gt;10,"No",IF(G116&lt;-10,"No","Yes")))</f>
        <v>N/A</v>
      </c>
      <c r="I116" s="12">
        <v>2.1779999999999999</v>
      </c>
      <c r="J116" s="12">
        <v>11.94</v>
      </c>
      <c r="K116" s="47" t="s">
        <v>733</v>
      </c>
      <c r="L116" s="9" t="str">
        <f t="shared" si="44"/>
        <v>No</v>
      </c>
    </row>
    <row r="117" spans="1:12" x14ac:dyDescent="0.2">
      <c r="A117" s="3" t="s">
        <v>978</v>
      </c>
      <c r="B117" s="47" t="s">
        <v>284</v>
      </c>
      <c r="C117" s="8">
        <v>99.994213353999996</v>
      </c>
      <c r="D117" s="43" t="str">
        <f>IF($B117="N/A","N/A",IF(C117&gt;=98,"Yes","No"))</f>
        <v>Yes</v>
      </c>
      <c r="E117" s="8">
        <v>99.992861157999997</v>
      </c>
      <c r="F117" s="43" t="str">
        <f>IF($B117="N/A","N/A",IF(E117&gt;=98,"Yes","No"))</f>
        <v>Yes</v>
      </c>
      <c r="G117" s="8">
        <v>99.990891829000006</v>
      </c>
      <c r="H117" s="43" t="str">
        <f>IF($B117="N/A","N/A",IF(G117&gt;=98,"Yes","No"))</f>
        <v>Yes</v>
      </c>
      <c r="I117" s="12">
        <v>-1E-3</v>
      </c>
      <c r="J117" s="12">
        <v>-2E-3</v>
      </c>
      <c r="K117" s="44" t="s">
        <v>733</v>
      </c>
      <c r="L117" s="9" t="str">
        <f t="shared" si="44"/>
        <v>Yes</v>
      </c>
    </row>
    <row r="118" spans="1:12" x14ac:dyDescent="0.2">
      <c r="A118" s="3" t="s">
        <v>979</v>
      </c>
      <c r="B118" s="47" t="s">
        <v>291</v>
      </c>
      <c r="C118" s="8">
        <v>91.166760495999995</v>
      </c>
      <c r="D118" s="43" t="str">
        <f>IF($B118="N/A","N/A",IF(C118&gt;=80,"Yes","No"))</f>
        <v>Yes</v>
      </c>
      <c r="E118" s="8">
        <v>91.214488154999998</v>
      </c>
      <c r="F118" s="43" t="str">
        <f>IF($B118="N/A","N/A",IF(E118&gt;=80,"Yes","No"))</f>
        <v>Yes</v>
      </c>
      <c r="G118" s="8">
        <v>91.180324686000006</v>
      </c>
      <c r="H118" s="43" t="str">
        <f>IF($B118="N/A","N/A",IF(G118&gt;=80,"Yes","No"))</f>
        <v>Yes</v>
      </c>
      <c r="I118" s="12">
        <v>5.2400000000000002E-2</v>
      </c>
      <c r="J118" s="12">
        <v>-3.6999999999999998E-2</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16.091621537000002</v>
      </c>
      <c r="D121" s="35" t="s">
        <v>735</v>
      </c>
      <c r="E121" s="13">
        <v>17.469919428000001</v>
      </c>
      <c r="F121" s="35" t="s">
        <v>735</v>
      </c>
      <c r="G121" s="13">
        <v>16.380783001000001</v>
      </c>
      <c r="H121" s="43" t="str">
        <f>IF($B121="N/A","N/A",IF(G121&lt;100,"No",IF(G121=100,"No","Yes")))</f>
        <v>N/A</v>
      </c>
      <c r="I121" s="12">
        <v>8.5649999999999995</v>
      </c>
      <c r="J121" s="12">
        <v>-6.23</v>
      </c>
      <c r="K121" s="44" t="s">
        <v>732</v>
      </c>
      <c r="L121" s="9" t="str">
        <f t="shared" si="44"/>
        <v>Yes</v>
      </c>
    </row>
    <row r="122" spans="1:12" ht="25.5" x14ac:dyDescent="0.2">
      <c r="A122" s="2" t="s">
        <v>983</v>
      </c>
      <c r="B122" s="34" t="s">
        <v>217</v>
      </c>
      <c r="C122" s="13">
        <v>13.280245541999999</v>
      </c>
      <c r="D122" s="43" t="str">
        <f>IF($B122="N/A","N/A",IF(C122&gt;10,"No",IF(C122&lt;-10,"No","Yes")))</f>
        <v>N/A</v>
      </c>
      <c r="E122" s="13">
        <v>14.037265461</v>
      </c>
      <c r="F122" s="43" t="str">
        <f>IF($B122="N/A","N/A",IF(E122&gt;10,"No",IF(E122&lt;-10,"No","Yes")))</f>
        <v>N/A</v>
      </c>
      <c r="G122" s="13">
        <v>14.261972673000001</v>
      </c>
      <c r="H122" s="43" t="str">
        <f>IF($B122="N/A","N/A",IF(G122&gt;10,"No",IF(G122&lt;-10,"No","Yes")))</f>
        <v>N/A</v>
      </c>
      <c r="I122" s="12">
        <v>5.7</v>
      </c>
      <c r="J122" s="12">
        <v>1.601</v>
      </c>
      <c r="K122" s="44" t="s">
        <v>732</v>
      </c>
      <c r="L122" s="9" t="str">
        <f>IF(J122="Div by 0", "N/A", IF(OR(J122="N/A",K122="N/A"),"N/A", IF(J122&gt;VALUE(MID(K122,1,2)), "No", IF(J122&lt;-1*VALUE(MID(K122,1,2)), "No", "Yes"))))</f>
        <v>Yes</v>
      </c>
    </row>
    <row r="123" spans="1:12" x14ac:dyDescent="0.2">
      <c r="A123" s="7" t="s">
        <v>100</v>
      </c>
      <c r="B123" s="34" t="s">
        <v>217</v>
      </c>
      <c r="C123" s="35">
        <v>88927</v>
      </c>
      <c r="D123" s="43" t="str">
        <f t="shared" ref="D123:D149" si="47">IF($B123="N/A","N/A",IF(C123&gt;10,"No",IF(C123&lt;-10,"No","Yes")))</f>
        <v>N/A</v>
      </c>
      <c r="E123" s="35">
        <v>91299</v>
      </c>
      <c r="F123" s="43" t="str">
        <f t="shared" ref="F123:F149" si="48">IF($B123="N/A","N/A",IF(E123&gt;10,"No",IF(E123&lt;-10,"No","Yes")))</f>
        <v>N/A</v>
      </c>
      <c r="G123" s="35">
        <v>80546</v>
      </c>
      <c r="H123" s="43" t="str">
        <f t="shared" ref="H123:H149" si="49">IF($B123="N/A","N/A",IF(G123&gt;10,"No",IF(G123&lt;-10,"No","Yes")))</f>
        <v>N/A</v>
      </c>
      <c r="I123" s="12">
        <v>2.6669999999999998</v>
      </c>
      <c r="J123" s="12">
        <v>-11.8</v>
      </c>
      <c r="K123" s="44" t="s">
        <v>733</v>
      </c>
      <c r="L123" s="9" t="str">
        <f t="shared" si="44"/>
        <v>No</v>
      </c>
    </row>
    <row r="124" spans="1:12" x14ac:dyDescent="0.2">
      <c r="A124" s="2" t="s">
        <v>984</v>
      </c>
      <c r="B124" s="34" t="s">
        <v>217</v>
      </c>
      <c r="C124" s="35">
        <v>16420</v>
      </c>
      <c r="D124" s="43" t="str">
        <f t="shared" si="47"/>
        <v>N/A</v>
      </c>
      <c r="E124" s="35">
        <v>17019</v>
      </c>
      <c r="F124" s="43" t="str">
        <f t="shared" si="48"/>
        <v>N/A</v>
      </c>
      <c r="G124" s="35">
        <v>16474</v>
      </c>
      <c r="H124" s="43" t="str">
        <f t="shared" si="49"/>
        <v>N/A</v>
      </c>
      <c r="I124" s="12">
        <v>3.6480000000000001</v>
      </c>
      <c r="J124" s="12">
        <v>-3.2</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40656</v>
      </c>
      <c r="D126" s="43" t="str">
        <f t="shared" si="47"/>
        <v>N/A</v>
      </c>
      <c r="E126" s="35">
        <v>40966</v>
      </c>
      <c r="F126" s="43" t="str">
        <f t="shared" si="48"/>
        <v>N/A</v>
      </c>
      <c r="G126" s="35">
        <v>36040</v>
      </c>
      <c r="H126" s="43" t="str">
        <f t="shared" si="49"/>
        <v>N/A</v>
      </c>
      <c r="I126" s="12">
        <v>0.76249999999999996</v>
      </c>
      <c r="J126" s="12">
        <v>-12</v>
      </c>
      <c r="K126" s="44" t="s">
        <v>733</v>
      </c>
      <c r="L126" s="9" t="str">
        <f t="shared" si="44"/>
        <v>No</v>
      </c>
    </row>
    <row r="127" spans="1:12" x14ac:dyDescent="0.2">
      <c r="A127" s="2" t="s">
        <v>987</v>
      </c>
      <c r="B127" s="34" t="s">
        <v>217</v>
      </c>
      <c r="C127" s="35">
        <v>31851</v>
      </c>
      <c r="D127" s="43" t="str">
        <f t="shared" si="47"/>
        <v>N/A</v>
      </c>
      <c r="E127" s="35">
        <v>33314</v>
      </c>
      <c r="F127" s="43" t="str">
        <f t="shared" si="48"/>
        <v>N/A</v>
      </c>
      <c r="G127" s="35">
        <v>28032</v>
      </c>
      <c r="H127" s="43" t="str">
        <f t="shared" si="49"/>
        <v>N/A</v>
      </c>
      <c r="I127" s="12">
        <v>4.593</v>
      </c>
      <c r="J127" s="12">
        <v>-15.9</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148104</v>
      </c>
      <c r="D129" s="43" t="str">
        <f t="shared" si="47"/>
        <v>N/A</v>
      </c>
      <c r="E129" s="35">
        <v>152837</v>
      </c>
      <c r="F129" s="43" t="str">
        <f t="shared" si="48"/>
        <v>N/A</v>
      </c>
      <c r="G129" s="35">
        <v>147681</v>
      </c>
      <c r="H129" s="43" t="str">
        <f t="shared" si="49"/>
        <v>N/A</v>
      </c>
      <c r="I129" s="12">
        <v>3.1960000000000002</v>
      </c>
      <c r="J129" s="12">
        <v>-3.37</v>
      </c>
      <c r="K129" s="44" t="s">
        <v>733</v>
      </c>
      <c r="L129" s="9" t="str">
        <f t="shared" si="44"/>
        <v>Yes</v>
      </c>
    </row>
    <row r="130" spans="1:12" x14ac:dyDescent="0.2">
      <c r="A130" s="2" t="s">
        <v>989</v>
      </c>
      <c r="B130" s="34" t="s">
        <v>217</v>
      </c>
      <c r="C130" s="35">
        <v>94886</v>
      </c>
      <c r="D130" s="43" t="str">
        <f t="shared" si="47"/>
        <v>N/A</v>
      </c>
      <c r="E130" s="35">
        <v>97719</v>
      </c>
      <c r="F130" s="43" t="str">
        <f t="shared" si="48"/>
        <v>N/A</v>
      </c>
      <c r="G130" s="35">
        <v>94272</v>
      </c>
      <c r="H130" s="43" t="str">
        <f t="shared" si="49"/>
        <v>N/A</v>
      </c>
      <c r="I130" s="12">
        <v>2.9860000000000002</v>
      </c>
      <c r="J130" s="12">
        <v>-3.53</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23108</v>
      </c>
      <c r="D132" s="43" t="str">
        <f t="shared" si="47"/>
        <v>N/A</v>
      </c>
      <c r="E132" s="35">
        <v>23880</v>
      </c>
      <c r="F132" s="43" t="str">
        <f t="shared" si="48"/>
        <v>N/A</v>
      </c>
      <c r="G132" s="35">
        <v>24310</v>
      </c>
      <c r="H132" s="43" t="str">
        <f t="shared" si="49"/>
        <v>N/A</v>
      </c>
      <c r="I132" s="12">
        <v>3.3410000000000002</v>
      </c>
      <c r="J132" s="12">
        <v>1.8009999999999999</v>
      </c>
      <c r="K132" s="44" t="s">
        <v>733</v>
      </c>
      <c r="L132" s="9" t="str">
        <f t="shared" si="44"/>
        <v>Yes</v>
      </c>
    </row>
    <row r="133" spans="1:12" x14ac:dyDescent="0.2">
      <c r="A133" s="2" t="s">
        <v>992</v>
      </c>
      <c r="B133" s="34" t="s">
        <v>217</v>
      </c>
      <c r="C133" s="35">
        <v>30110</v>
      </c>
      <c r="D133" s="43" t="str">
        <f t="shared" si="47"/>
        <v>N/A</v>
      </c>
      <c r="E133" s="35">
        <v>31238</v>
      </c>
      <c r="F133" s="43" t="str">
        <f t="shared" si="48"/>
        <v>N/A</v>
      </c>
      <c r="G133" s="35">
        <v>29099</v>
      </c>
      <c r="H133" s="43" t="str">
        <f t="shared" si="49"/>
        <v>N/A</v>
      </c>
      <c r="I133" s="12">
        <v>3.746</v>
      </c>
      <c r="J133" s="12">
        <v>-6.85</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725809</v>
      </c>
      <c r="D135" s="43" t="str">
        <f t="shared" si="47"/>
        <v>N/A</v>
      </c>
      <c r="E135" s="35">
        <v>784441</v>
      </c>
      <c r="F135" s="43" t="str">
        <f t="shared" si="48"/>
        <v>N/A</v>
      </c>
      <c r="G135" s="35">
        <v>647770</v>
      </c>
      <c r="H135" s="43" t="str">
        <f t="shared" si="49"/>
        <v>N/A</v>
      </c>
      <c r="I135" s="12">
        <v>8.0779999999999994</v>
      </c>
      <c r="J135" s="12">
        <v>-17.399999999999999</v>
      </c>
      <c r="K135" s="44" t="s">
        <v>733</v>
      </c>
      <c r="L135" s="9" t="str">
        <f t="shared" si="44"/>
        <v>No</v>
      </c>
    </row>
    <row r="136" spans="1:12" x14ac:dyDescent="0.2">
      <c r="A136" s="2" t="s">
        <v>994</v>
      </c>
      <c r="B136" s="34" t="s">
        <v>217</v>
      </c>
      <c r="C136" s="35">
        <v>242045</v>
      </c>
      <c r="D136" s="43" t="str">
        <f t="shared" si="47"/>
        <v>N/A</v>
      </c>
      <c r="E136" s="35">
        <v>271521</v>
      </c>
      <c r="F136" s="43" t="str">
        <f t="shared" si="48"/>
        <v>N/A</v>
      </c>
      <c r="G136" s="35">
        <v>234926</v>
      </c>
      <c r="H136" s="43" t="str">
        <f t="shared" si="49"/>
        <v>N/A</v>
      </c>
      <c r="I136" s="12">
        <v>12.18</v>
      </c>
      <c r="J136" s="12">
        <v>-13.5</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310393</v>
      </c>
      <c r="D139" s="43" t="str">
        <f t="shared" si="47"/>
        <v>N/A</v>
      </c>
      <c r="E139" s="35">
        <v>353646</v>
      </c>
      <c r="F139" s="43" t="str">
        <f t="shared" si="48"/>
        <v>N/A</v>
      </c>
      <c r="G139" s="35">
        <v>320549</v>
      </c>
      <c r="H139" s="43" t="str">
        <f t="shared" si="49"/>
        <v>N/A</v>
      </c>
      <c r="I139" s="12">
        <v>13.93</v>
      </c>
      <c r="J139" s="12">
        <v>-9.36</v>
      </c>
      <c r="K139" s="44" t="s">
        <v>733</v>
      </c>
      <c r="L139" s="9" t="str">
        <f t="shared" si="44"/>
        <v>Yes</v>
      </c>
    </row>
    <row r="140" spans="1:12" x14ac:dyDescent="0.2">
      <c r="A140" s="2" t="s">
        <v>998</v>
      </c>
      <c r="B140" s="34" t="s">
        <v>217</v>
      </c>
      <c r="C140" s="35">
        <v>153737</v>
      </c>
      <c r="D140" s="43" t="str">
        <f t="shared" si="47"/>
        <v>N/A</v>
      </c>
      <c r="E140" s="35">
        <v>139062</v>
      </c>
      <c r="F140" s="43" t="str">
        <f t="shared" si="48"/>
        <v>N/A</v>
      </c>
      <c r="G140" s="35">
        <v>74867</v>
      </c>
      <c r="H140" s="43" t="str">
        <f t="shared" si="49"/>
        <v>N/A</v>
      </c>
      <c r="I140" s="12">
        <v>-9.5500000000000007</v>
      </c>
      <c r="J140" s="12">
        <v>-46.2</v>
      </c>
      <c r="K140" s="44" t="s">
        <v>733</v>
      </c>
      <c r="L140" s="9" t="str">
        <f t="shared" si="44"/>
        <v>No</v>
      </c>
    </row>
    <row r="141" spans="1:12" x14ac:dyDescent="0.2">
      <c r="A141" s="2" t="s">
        <v>999</v>
      </c>
      <c r="B141" s="34" t="s">
        <v>217</v>
      </c>
      <c r="C141" s="35">
        <v>16165</v>
      </c>
      <c r="D141" s="43" t="str">
        <f t="shared" si="47"/>
        <v>N/A</v>
      </c>
      <c r="E141" s="35">
        <v>17312</v>
      </c>
      <c r="F141" s="43" t="str">
        <f t="shared" si="48"/>
        <v>N/A</v>
      </c>
      <c r="G141" s="35">
        <v>16028</v>
      </c>
      <c r="H141" s="43" t="str">
        <f t="shared" si="49"/>
        <v>N/A</v>
      </c>
      <c r="I141" s="12">
        <v>7.0960000000000001</v>
      </c>
      <c r="J141" s="12">
        <v>-7.42</v>
      </c>
      <c r="K141" s="44" t="s">
        <v>733</v>
      </c>
      <c r="L141" s="9" t="str">
        <f t="shared" si="44"/>
        <v>Yes</v>
      </c>
    </row>
    <row r="142" spans="1:12" x14ac:dyDescent="0.2">
      <c r="A142" s="2" t="s">
        <v>1000</v>
      </c>
      <c r="B142" s="34" t="s">
        <v>217</v>
      </c>
      <c r="C142" s="35">
        <v>3469</v>
      </c>
      <c r="D142" s="43" t="str">
        <f t="shared" si="47"/>
        <v>N/A</v>
      </c>
      <c r="E142" s="35">
        <v>2900</v>
      </c>
      <c r="F142" s="43" t="str">
        <f t="shared" si="48"/>
        <v>N/A</v>
      </c>
      <c r="G142" s="35">
        <v>1400</v>
      </c>
      <c r="H142" s="43" t="str">
        <f t="shared" si="49"/>
        <v>N/A</v>
      </c>
      <c r="I142" s="12">
        <v>-16.399999999999999</v>
      </c>
      <c r="J142" s="12">
        <v>-51.7</v>
      </c>
      <c r="K142" s="44" t="s">
        <v>733</v>
      </c>
      <c r="L142" s="9" t="str">
        <f t="shared" si="44"/>
        <v>No</v>
      </c>
    </row>
    <row r="143" spans="1:12" x14ac:dyDescent="0.2">
      <c r="A143" s="7" t="s">
        <v>105</v>
      </c>
      <c r="B143" s="34" t="s">
        <v>217</v>
      </c>
      <c r="C143" s="35">
        <v>641237</v>
      </c>
      <c r="D143" s="43" t="str">
        <f t="shared" si="47"/>
        <v>N/A</v>
      </c>
      <c r="E143" s="35">
        <v>737430</v>
      </c>
      <c r="F143" s="43" t="str">
        <f t="shared" si="48"/>
        <v>N/A</v>
      </c>
      <c r="G143" s="35">
        <v>576926</v>
      </c>
      <c r="H143" s="43" t="str">
        <f t="shared" si="49"/>
        <v>N/A</v>
      </c>
      <c r="I143" s="12">
        <v>15</v>
      </c>
      <c r="J143" s="12">
        <v>-21.8</v>
      </c>
      <c r="K143" s="44" t="s">
        <v>733</v>
      </c>
      <c r="L143" s="9" t="str">
        <f t="shared" si="44"/>
        <v>No</v>
      </c>
    </row>
    <row r="144" spans="1:12" x14ac:dyDescent="0.2">
      <c r="A144" s="2" t="s">
        <v>1001</v>
      </c>
      <c r="B144" s="34" t="s">
        <v>217</v>
      </c>
      <c r="C144" s="35">
        <v>232786</v>
      </c>
      <c r="D144" s="43" t="str">
        <f t="shared" si="47"/>
        <v>N/A</v>
      </c>
      <c r="E144" s="35">
        <v>281009</v>
      </c>
      <c r="F144" s="43" t="str">
        <f t="shared" si="48"/>
        <v>N/A</v>
      </c>
      <c r="G144" s="35">
        <v>238978</v>
      </c>
      <c r="H144" s="43" t="str">
        <f t="shared" si="49"/>
        <v>N/A</v>
      </c>
      <c r="I144" s="12">
        <v>20.72</v>
      </c>
      <c r="J144" s="12">
        <v>-15</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68083</v>
      </c>
      <c r="D147" s="43" t="str">
        <f t="shared" si="47"/>
        <v>N/A</v>
      </c>
      <c r="E147" s="35">
        <v>68010</v>
      </c>
      <c r="F147" s="43" t="str">
        <f t="shared" si="48"/>
        <v>N/A</v>
      </c>
      <c r="G147" s="35">
        <v>40254</v>
      </c>
      <c r="H147" s="43" t="str">
        <f t="shared" si="49"/>
        <v>N/A</v>
      </c>
      <c r="I147" s="12">
        <v>-0.107</v>
      </c>
      <c r="J147" s="12">
        <v>-40.799999999999997</v>
      </c>
      <c r="K147" s="44" t="s">
        <v>733</v>
      </c>
      <c r="L147" s="9" t="str">
        <f t="shared" si="44"/>
        <v>No</v>
      </c>
    </row>
    <row r="148" spans="1:12" x14ac:dyDescent="0.2">
      <c r="A148" s="2" t="s">
        <v>1005</v>
      </c>
      <c r="B148" s="34" t="s">
        <v>217</v>
      </c>
      <c r="C148" s="35">
        <v>85715</v>
      </c>
      <c r="D148" s="43" t="str">
        <f t="shared" si="47"/>
        <v>N/A</v>
      </c>
      <c r="E148" s="35">
        <v>82791</v>
      </c>
      <c r="F148" s="43" t="str">
        <f t="shared" si="48"/>
        <v>N/A</v>
      </c>
      <c r="G148" s="35">
        <v>61094</v>
      </c>
      <c r="H148" s="43" t="str">
        <f t="shared" si="49"/>
        <v>N/A</v>
      </c>
      <c r="I148" s="12">
        <v>-3.41</v>
      </c>
      <c r="J148" s="12">
        <v>-26.2</v>
      </c>
      <c r="K148" s="44" t="s">
        <v>733</v>
      </c>
      <c r="L148" s="9" t="str">
        <f t="shared" si="44"/>
        <v>No</v>
      </c>
    </row>
    <row r="149" spans="1:12" x14ac:dyDescent="0.2">
      <c r="A149" s="2" t="s">
        <v>1006</v>
      </c>
      <c r="B149" s="34" t="s">
        <v>217</v>
      </c>
      <c r="C149" s="35">
        <v>254653</v>
      </c>
      <c r="D149" s="43" t="str">
        <f t="shared" si="47"/>
        <v>N/A</v>
      </c>
      <c r="E149" s="35">
        <v>305620</v>
      </c>
      <c r="F149" s="43" t="str">
        <f t="shared" si="48"/>
        <v>N/A</v>
      </c>
      <c r="G149" s="35">
        <v>236600</v>
      </c>
      <c r="H149" s="43" t="str">
        <f t="shared" si="49"/>
        <v>N/A</v>
      </c>
      <c r="I149" s="12">
        <v>20.010000000000002</v>
      </c>
      <c r="J149" s="12">
        <v>-22.6</v>
      </c>
      <c r="K149" s="44" t="s">
        <v>733</v>
      </c>
      <c r="L149" s="9" t="str">
        <f t="shared" si="44"/>
        <v>No</v>
      </c>
    </row>
    <row r="150" spans="1:12" ht="25.5" x14ac:dyDescent="0.2">
      <c r="A150" s="16" t="s">
        <v>1007</v>
      </c>
      <c r="B150" s="1" t="s">
        <v>217</v>
      </c>
      <c r="C150" s="1">
        <v>1270</v>
      </c>
      <c r="D150" s="11" t="str">
        <f t="shared" ref="D150:D155" si="50">IF($B150="N/A","N/A",IF(C150&gt;10,"No",IF(C150&lt;-10,"No","Yes")))</f>
        <v>N/A</v>
      </c>
      <c r="E150" s="1">
        <v>1296</v>
      </c>
      <c r="F150" s="11" t="str">
        <f t="shared" ref="F150:F155" si="51">IF($B150="N/A","N/A",IF(E150&gt;10,"No",IF(E150&lt;-10,"No","Yes")))</f>
        <v>N/A</v>
      </c>
      <c r="G150" s="1">
        <v>1261</v>
      </c>
      <c r="H150" s="11" t="str">
        <f t="shared" ref="H150:H155" si="52">IF($B150="N/A","N/A",IF(G150&gt;10,"No",IF(G150&lt;-10,"No","Yes")))</f>
        <v>N/A</v>
      </c>
      <c r="I150" s="56">
        <v>2.0470000000000002</v>
      </c>
      <c r="J150" s="56">
        <v>-2.7</v>
      </c>
      <c r="K150" s="44" t="s">
        <v>732</v>
      </c>
      <c r="L150" s="9" t="str">
        <f t="shared" ref="L150:L155" si="53">IF(J150="Div by 0", "N/A", IF(K150="N/A","N/A", IF(J150&gt;VALUE(MID(K150,1,2)), "No", IF(J150&lt;-1*VALUE(MID(K150,1,2)), "No", "Yes"))))</f>
        <v>Yes</v>
      </c>
    </row>
    <row r="151" spans="1:12" x14ac:dyDescent="0.2">
      <c r="A151" s="6" t="s">
        <v>330</v>
      </c>
      <c r="B151" s="47" t="s">
        <v>217</v>
      </c>
      <c r="C151" s="13">
        <v>7.9173256600000005E-2</v>
      </c>
      <c r="D151" s="11" t="str">
        <f t="shared" si="50"/>
        <v>N/A</v>
      </c>
      <c r="E151" s="13">
        <v>7.3385892600000002E-2</v>
      </c>
      <c r="F151" s="11" t="str">
        <f t="shared" si="51"/>
        <v>N/A</v>
      </c>
      <c r="G151" s="13">
        <v>8.6790559399999995E-2</v>
      </c>
      <c r="H151" s="11" t="str">
        <f t="shared" si="52"/>
        <v>N/A</v>
      </c>
      <c r="I151" s="56">
        <v>-7.31</v>
      </c>
      <c r="J151" s="56">
        <v>18.27</v>
      </c>
      <c r="K151" s="44" t="s">
        <v>732</v>
      </c>
      <c r="L151" s="9" t="str">
        <f t="shared" si="53"/>
        <v>Yes</v>
      </c>
    </row>
    <row r="152" spans="1:12" x14ac:dyDescent="0.2">
      <c r="A152" s="2" t="s">
        <v>331</v>
      </c>
      <c r="B152" s="47" t="s">
        <v>217</v>
      </c>
      <c r="C152" s="13">
        <v>0.80290575419999999</v>
      </c>
      <c r="D152" s="11" t="str">
        <f t="shared" si="50"/>
        <v>N/A</v>
      </c>
      <c r="E152" s="13">
        <v>0.76890217859999999</v>
      </c>
      <c r="F152" s="11" t="str">
        <f t="shared" si="51"/>
        <v>N/A</v>
      </c>
      <c r="G152" s="13">
        <v>0.81444143719999995</v>
      </c>
      <c r="H152" s="11" t="str">
        <f t="shared" si="52"/>
        <v>N/A</v>
      </c>
      <c r="I152" s="56">
        <v>-4.24</v>
      </c>
      <c r="J152" s="56">
        <v>5.923</v>
      </c>
      <c r="K152" s="44" t="s">
        <v>732</v>
      </c>
      <c r="L152" s="9" t="str">
        <f t="shared" si="53"/>
        <v>Yes</v>
      </c>
    </row>
    <row r="153" spans="1:12" x14ac:dyDescent="0.2">
      <c r="A153" s="2" t="s">
        <v>332</v>
      </c>
      <c r="B153" s="47" t="s">
        <v>217</v>
      </c>
      <c r="C153" s="13">
        <v>0.3139685626</v>
      </c>
      <c r="D153" s="11" t="str">
        <f t="shared" si="50"/>
        <v>N/A</v>
      </c>
      <c r="E153" s="13">
        <v>0.32518303809999999</v>
      </c>
      <c r="F153" s="11" t="str">
        <f t="shared" si="51"/>
        <v>N/A</v>
      </c>
      <c r="G153" s="13">
        <v>0.35278742699999999</v>
      </c>
      <c r="H153" s="11" t="str">
        <f t="shared" si="52"/>
        <v>N/A</v>
      </c>
      <c r="I153" s="56">
        <v>3.5720000000000001</v>
      </c>
      <c r="J153" s="56">
        <v>8.4890000000000008</v>
      </c>
      <c r="K153" s="44" t="s">
        <v>732</v>
      </c>
      <c r="L153" s="9" t="str">
        <f t="shared" si="53"/>
        <v>Yes</v>
      </c>
    </row>
    <row r="154" spans="1:12" x14ac:dyDescent="0.2">
      <c r="A154" s="2" t="s">
        <v>333</v>
      </c>
      <c r="B154" s="47" t="s">
        <v>217</v>
      </c>
      <c r="C154" s="13">
        <v>7.4399738999999998E-3</v>
      </c>
      <c r="D154" s="11" t="str">
        <f t="shared" si="50"/>
        <v>N/A</v>
      </c>
      <c r="E154" s="13">
        <v>7.1388414999999997E-3</v>
      </c>
      <c r="F154" s="11" t="str">
        <f t="shared" si="51"/>
        <v>N/A</v>
      </c>
      <c r="G154" s="13">
        <v>6.7925344000000004E-3</v>
      </c>
      <c r="H154" s="11" t="str">
        <f t="shared" si="52"/>
        <v>N/A</v>
      </c>
      <c r="I154" s="56">
        <v>-4.05</v>
      </c>
      <c r="J154" s="56">
        <v>-4.8499999999999996</v>
      </c>
      <c r="K154" s="44" t="s">
        <v>732</v>
      </c>
      <c r="L154" s="9" t="str">
        <f t="shared" si="53"/>
        <v>Yes</v>
      </c>
    </row>
    <row r="155" spans="1:12" x14ac:dyDescent="0.2">
      <c r="A155" s="2" t="s">
        <v>334</v>
      </c>
      <c r="B155" s="47" t="s">
        <v>217</v>
      </c>
      <c r="C155" s="13">
        <v>5.7700974999999998E-3</v>
      </c>
      <c r="D155" s="11" t="str">
        <f t="shared" si="50"/>
        <v>N/A</v>
      </c>
      <c r="E155" s="13">
        <v>5.5598497000000002E-3</v>
      </c>
      <c r="F155" s="11" t="str">
        <f t="shared" si="51"/>
        <v>N/A</v>
      </c>
      <c r="G155" s="13">
        <v>6.9332982000000001E-3</v>
      </c>
      <c r="H155" s="11" t="str">
        <f t="shared" si="52"/>
        <v>N/A</v>
      </c>
      <c r="I155" s="56">
        <v>-3.64</v>
      </c>
      <c r="J155" s="56">
        <v>24.7</v>
      </c>
      <c r="K155" s="44" t="s">
        <v>732</v>
      </c>
      <c r="L155" s="9" t="str">
        <f t="shared" si="53"/>
        <v>Yes</v>
      </c>
    </row>
    <row r="156" spans="1:12" x14ac:dyDescent="0.2">
      <c r="A156" s="16" t="s">
        <v>1008</v>
      </c>
      <c r="B156" s="34" t="s">
        <v>217</v>
      </c>
      <c r="C156" s="35">
        <v>188</v>
      </c>
      <c r="D156" s="43" t="str">
        <f t="shared" ref="D156:D162" si="54">IF($B156="N/A","N/A",IF(C156&gt;10,"No",IF(C156&lt;-10,"No","Yes")))</f>
        <v>N/A</v>
      </c>
      <c r="E156" s="35">
        <v>241</v>
      </c>
      <c r="F156" s="43" t="str">
        <f t="shared" ref="F156:F162" si="55">IF($B156="N/A","N/A",IF(E156&gt;10,"No",IF(E156&lt;-10,"No","Yes")))</f>
        <v>N/A</v>
      </c>
      <c r="G156" s="35">
        <v>229</v>
      </c>
      <c r="H156" s="43" t="str">
        <f t="shared" ref="H156:H162" si="56">IF($B156="N/A","N/A",IF(G156&gt;10,"No",IF(G156&lt;-10,"No","Yes")))</f>
        <v>N/A</v>
      </c>
      <c r="I156" s="12">
        <v>28.19</v>
      </c>
      <c r="J156" s="12">
        <v>-4.9800000000000004</v>
      </c>
      <c r="K156" s="44" t="s">
        <v>732</v>
      </c>
      <c r="L156" s="9" t="str">
        <f t="shared" ref="L156:L163" si="57">IF(J156="Div by 0", "N/A", IF(K156="N/A","N/A", IF(J156&gt;VALUE(MID(K156,1,2)), "No", IF(J156&lt;-1*VALUE(MID(K156,1,2)), "No", "Yes"))))</f>
        <v>Yes</v>
      </c>
    </row>
    <row r="157" spans="1:12" x14ac:dyDescent="0.2">
      <c r="A157" s="6" t="s">
        <v>1009</v>
      </c>
      <c r="B157" s="34" t="s">
        <v>217</v>
      </c>
      <c r="C157" s="8">
        <v>1.1720135600000001E-2</v>
      </c>
      <c r="D157" s="43" t="str">
        <f t="shared" si="54"/>
        <v>N/A</v>
      </c>
      <c r="E157" s="8">
        <v>1.3646604999999999E-2</v>
      </c>
      <c r="F157" s="43" t="str">
        <f t="shared" si="55"/>
        <v>N/A</v>
      </c>
      <c r="G157" s="8">
        <v>1.5761330800000001E-2</v>
      </c>
      <c r="H157" s="43" t="str">
        <f t="shared" si="56"/>
        <v>N/A</v>
      </c>
      <c r="I157" s="12">
        <v>16.440000000000001</v>
      </c>
      <c r="J157" s="12">
        <v>15.5</v>
      </c>
      <c r="K157" s="44" t="s">
        <v>732</v>
      </c>
      <c r="L157" s="9" t="str">
        <f t="shared" si="57"/>
        <v>Yes</v>
      </c>
    </row>
    <row r="158" spans="1:12" x14ac:dyDescent="0.2">
      <c r="A158" s="16" t="s">
        <v>1010</v>
      </c>
      <c r="B158" s="34" t="s">
        <v>217</v>
      </c>
      <c r="C158" s="8">
        <v>1.5743250100000002E-2</v>
      </c>
      <c r="D158" s="43" t="str">
        <f t="shared" si="54"/>
        <v>N/A</v>
      </c>
      <c r="E158" s="8">
        <v>1.7524835999999998E-2</v>
      </c>
      <c r="F158" s="43" t="str">
        <f t="shared" si="55"/>
        <v>N/A</v>
      </c>
      <c r="G158" s="8">
        <v>2.3589005E-2</v>
      </c>
      <c r="H158" s="43" t="str">
        <f t="shared" si="56"/>
        <v>N/A</v>
      </c>
      <c r="I158" s="12">
        <v>11.32</v>
      </c>
      <c r="J158" s="12">
        <v>34.6</v>
      </c>
      <c r="K158" s="44" t="s">
        <v>732</v>
      </c>
      <c r="L158" s="9" t="str">
        <f t="shared" si="57"/>
        <v>No</v>
      </c>
    </row>
    <row r="159" spans="1:12" x14ac:dyDescent="0.2">
      <c r="A159" s="16" t="s">
        <v>1011</v>
      </c>
      <c r="B159" s="34" t="s">
        <v>217</v>
      </c>
      <c r="C159" s="8">
        <v>5.1990493200000001E-2</v>
      </c>
      <c r="D159" s="43" t="str">
        <f t="shared" si="54"/>
        <v>N/A</v>
      </c>
      <c r="E159" s="8">
        <v>6.6737766399999995E-2</v>
      </c>
      <c r="F159" s="43" t="str">
        <f t="shared" si="55"/>
        <v>N/A</v>
      </c>
      <c r="G159" s="8">
        <v>7.5839139799999997E-2</v>
      </c>
      <c r="H159" s="43" t="str">
        <f t="shared" si="56"/>
        <v>N/A</v>
      </c>
      <c r="I159" s="12">
        <v>28.37</v>
      </c>
      <c r="J159" s="12">
        <v>13.64</v>
      </c>
      <c r="K159" s="44" t="s">
        <v>732</v>
      </c>
      <c r="L159" s="9" t="str">
        <f t="shared" si="57"/>
        <v>Yes</v>
      </c>
    </row>
    <row r="160" spans="1:12" x14ac:dyDescent="0.2">
      <c r="A160" s="16" t="s">
        <v>1012</v>
      </c>
      <c r="B160" s="34" t="s">
        <v>217</v>
      </c>
      <c r="C160" s="8">
        <v>3.3066551E-3</v>
      </c>
      <c r="D160" s="43" t="str">
        <f t="shared" si="54"/>
        <v>N/A</v>
      </c>
      <c r="E160" s="8">
        <v>3.5694208000000001E-3</v>
      </c>
      <c r="F160" s="43" t="str">
        <f t="shared" si="55"/>
        <v>N/A</v>
      </c>
      <c r="G160" s="8">
        <v>4.3225219E-3</v>
      </c>
      <c r="H160" s="43" t="str">
        <f t="shared" si="56"/>
        <v>N/A</v>
      </c>
      <c r="I160" s="12">
        <v>7.9470000000000001</v>
      </c>
      <c r="J160" s="12">
        <v>21.1</v>
      </c>
      <c r="K160" s="44" t="s">
        <v>732</v>
      </c>
      <c r="L160" s="9" t="str">
        <f t="shared" si="57"/>
        <v>Yes</v>
      </c>
    </row>
    <row r="161" spans="1:12" x14ac:dyDescent="0.2">
      <c r="A161" s="16" t="s">
        <v>1013</v>
      </c>
      <c r="B161" s="34" t="s">
        <v>217</v>
      </c>
      <c r="C161" s="8">
        <v>1.1384246400000001E-2</v>
      </c>
      <c r="D161" s="43" t="str">
        <f t="shared" si="54"/>
        <v>N/A</v>
      </c>
      <c r="E161" s="8">
        <v>1.2882578699999999E-2</v>
      </c>
      <c r="F161" s="43" t="str">
        <f t="shared" si="55"/>
        <v>N/A</v>
      </c>
      <c r="G161" s="8">
        <v>1.2133271899999999E-2</v>
      </c>
      <c r="H161" s="43" t="str">
        <f t="shared" si="56"/>
        <v>N/A</v>
      </c>
      <c r="I161" s="12">
        <v>13.16</v>
      </c>
      <c r="J161" s="12">
        <v>-5.82</v>
      </c>
      <c r="K161" s="44" t="s">
        <v>732</v>
      </c>
      <c r="L161" s="9" t="str">
        <f t="shared" si="57"/>
        <v>Yes</v>
      </c>
    </row>
    <row r="162" spans="1:12" x14ac:dyDescent="0.2">
      <c r="A162" s="2" t="s">
        <v>1014</v>
      </c>
      <c r="B162" s="34" t="s">
        <v>217</v>
      </c>
      <c r="C162" s="35">
        <v>13</v>
      </c>
      <c r="D162" s="43" t="str">
        <f t="shared" si="54"/>
        <v>N/A</v>
      </c>
      <c r="E162" s="35">
        <v>25</v>
      </c>
      <c r="F162" s="43" t="str">
        <f t="shared" si="55"/>
        <v>N/A</v>
      </c>
      <c r="G162" s="35">
        <v>33</v>
      </c>
      <c r="H162" s="43" t="str">
        <f t="shared" si="56"/>
        <v>N/A</v>
      </c>
      <c r="I162" s="12">
        <v>92.31</v>
      </c>
      <c r="J162" s="12">
        <v>32</v>
      </c>
      <c r="K162" s="44" t="s">
        <v>732</v>
      </c>
      <c r="L162" s="9" t="str">
        <f t="shared" si="57"/>
        <v>No</v>
      </c>
    </row>
    <row r="163" spans="1:12" ht="25.5" x14ac:dyDescent="0.2">
      <c r="A163" s="16" t="s">
        <v>1015</v>
      </c>
      <c r="B163" s="34" t="s">
        <v>217</v>
      </c>
      <c r="C163" s="35">
        <v>188</v>
      </c>
      <c r="D163" s="43" t="str">
        <f>IF($B163="N/A","N/A",IF(C163&gt;10,"No",IF(C163&lt;-10,"No","Yes")))</f>
        <v>N/A</v>
      </c>
      <c r="E163" s="35">
        <v>241</v>
      </c>
      <c r="F163" s="43" t="str">
        <f>IF($B163="N/A","N/A",IF(E163&gt;10,"No",IF(E163&lt;-10,"No","Yes")))</f>
        <v>N/A</v>
      </c>
      <c r="G163" s="35">
        <v>229</v>
      </c>
      <c r="H163" s="43" t="str">
        <f>IF($B163="N/A","N/A",IF(G163&gt;10,"No",IF(G163&lt;-10,"No","Yes")))</f>
        <v>N/A</v>
      </c>
      <c r="I163" s="12">
        <v>28.19</v>
      </c>
      <c r="J163" s="12">
        <v>-4.9800000000000004</v>
      </c>
      <c r="K163" s="44" t="s">
        <v>732</v>
      </c>
      <c r="L163" s="9" t="str">
        <f t="shared" si="57"/>
        <v>Yes</v>
      </c>
    </row>
    <row r="164" spans="1:12" x14ac:dyDescent="0.2">
      <c r="A164" s="4" t="s">
        <v>1016</v>
      </c>
      <c r="B164" s="34" t="s">
        <v>217</v>
      </c>
      <c r="C164" s="35">
        <v>0</v>
      </c>
      <c r="D164" s="43" t="str">
        <f t="shared" ref="D164:D238" si="58">IF($B164="N/A","N/A",IF(C164&gt;10,"No",IF(C164&lt;-10,"No","Yes")))</f>
        <v>N/A</v>
      </c>
      <c r="E164" s="35">
        <v>0</v>
      </c>
      <c r="F164" s="43" t="str">
        <f t="shared" ref="F164:F238" si="59">IF($B164="N/A","N/A",IF(E164&gt;10,"No",IF(E164&lt;-10,"No","Yes")))</f>
        <v>N/A</v>
      </c>
      <c r="G164" s="35">
        <v>0</v>
      </c>
      <c r="H164" s="43" t="str">
        <f t="shared" ref="H164:H227" si="60">IF($B164="N/A","N/A",IF(G164&gt;10,"No",IF(G164&lt;-10,"No","Yes")))</f>
        <v>N/A</v>
      </c>
      <c r="I164" s="12" t="s">
        <v>1743</v>
      </c>
      <c r="J164" s="12" t="s">
        <v>1743</v>
      </c>
      <c r="K164" s="44" t="s">
        <v>732</v>
      </c>
      <c r="L164" s="9" t="str">
        <f t="shared" ref="L164:L227" si="61">IF(J164="Div by 0", "N/A", IF(K164="N/A","N/A", IF(J164&gt;VALUE(MID(K164,1,2)), "No", IF(J164&lt;-1*VALUE(MID(K164,1,2)), "No", "Yes"))))</f>
        <v>N/A</v>
      </c>
    </row>
    <row r="165" spans="1:12" x14ac:dyDescent="0.2">
      <c r="A165" s="60" t="s">
        <v>71</v>
      </c>
      <c r="B165" s="34" t="s">
        <v>217</v>
      </c>
      <c r="C165" s="8">
        <v>0</v>
      </c>
      <c r="D165" s="43" t="str">
        <f t="shared" si="58"/>
        <v>N/A</v>
      </c>
      <c r="E165" s="8">
        <v>0</v>
      </c>
      <c r="F165" s="43" t="str">
        <f t="shared" si="59"/>
        <v>N/A</v>
      </c>
      <c r="G165" s="8">
        <v>0</v>
      </c>
      <c r="H165" s="43" t="str">
        <f t="shared" si="60"/>
        <v>N/A</v>
      </c>
      <c r="I165" s="12" t="s">
        <v>1743</v>
      </c>
      <c r="J165" s="12" t="s">
        <v>1743</v>
      </c>
      <c r="K165" s="44" t="s">
        <v>732</v>
      </c>
      <c r="L165" s="9" t="str">
        <f t="shared" si="61"/>
        <v>N/A</v>
      </c>
    </row>
    <row r="166" spans="1:12" x14ac:dyDescent="0.2">
      <c r="A166" s="4" t="s">
        <v>111</v>
      </c>
      <c r="B166" s="34" t="s">
        <v>217</v>
      </c>
      <c r="C166" s="8">
        <v>0</v>
      </c>
      <c r="D166" s="43" t="str">
        <f t="shared" si="58"/>
        <v>N/A</v>
      </c>
      <c r="E166" s="8">
        <v>0</v>
      </c>
      <c r="F166" s="43" t="str">
        <f t="shared" si="59"/>
        <v>N/A</v>
      </c>
      <c r="G166" s="8">
        <v>0</v>
      </c>
      <c r="H166" s="43" t="str">
        <f t="shared" si="60"/>
        <v>N/A</v>
      </c>
      <c r="I166" s="12" t="s">
        <v>1743</v>
      </c>
      <c r="J166" s="12" t="s">
        <v>1743</v>
      </c>
      <c r="K166" s="44" t="s">
        <v>732</v>
      </c>
      <c r="L166" s="9" t="str">
        <f t="shared" si="61"/>
        <v>N/A</v>
      </c>
    </row>
    <row r="167" spans="1:12" x14ac:dyDescent="0.2">
      <c r="A167" s="4" t="s">
        <v>112</v>
      </c>
      <c r="B167" s="34" t="s">
        <v>217</v>
      </c>
      <c r="C167" s="8">
        <v>0</v>
      </c>
      <c r="D167" s="43" t="str">
        <f t="shared" si="58"/>
        <v>N/A</v>
      </c>
      <c r="E167" s="8">
        <v>0</v>
      </c>
      <c r="F167" s="43" t="str">
        <f t="shared" si="59"/>
        <v>N/A</v>
      </c>
      <c r="G167" s="8">
        <v>0</v>
      </c>
      <c r="H167" s="43" t="str">
        <f t="shared" si="60"/>
        <v>N/A</v>
      </c>
      <c r="I167" s="12" t="s">
        <v>1743</v>
      </c>
      <c r="J167" s="12" t="s">
        <v>1743</v>
      </c>
      <c r="K167" s="44" t="s">
        <v>732</v>
      </c>
      <c r="L167" s="9" t="str">
        <f t="shared" si="61"/>
        <v>N/A</v>
      </c>
    </row>
    <row r="168" spans="1:12" x14ac:dyDescent="0.2">
      <c r="A168" s="4" t="s">
        <v>113</v>
      </c>
      <c r="B168" s="34" t="s">
        <v>217</v>
      </c>
      <c r="C168" s="8">
        <v>0</v>
      </c>
      <c r="D168" s="43" t="str">
        <f t="shared" si="58"/>
        <v>N/A</v>
      </c>
      <c r="E168" s="8">
        <v>0</v>
      </c>
      <c r="F168" s="43" t="str">
        <f t="shared" si="59"/>
        <v>N/A</v>
      </c>
      <c r="G168" s="8">
        <v>0</v>
      </c>
      <c r="H168" s="43" t="str">
        <f t="shared" si="60"/>
        <v>N/A</v>
      </c>
      <c r="I168" s="12" t="s">
        <v>1743</v>
      </c>
      <c r="J168" s="12" t="s">
        <v>1743</v>
      </c>
      <c r="K168" s="44" t="s">
        <v>732</v>
      </c>
      <c r="L168" s="9" t="str">
        <f t="shared" si="61"/>
        <v>N/A</v>
      </c>
    </row>
    <row r="169" spans="1:12" x14ac:dyDescent="0.2">
      <c r="A169" s="4" t="s">
        <v>114</v>
      </c>
      <c r="B169" s="34" t="s">
        <v>217</v>
      </c>
      <c r="C169" s="8">
        <v>0</v>
      </c>
      <c r="D169" s="43" t="str">
        <f t="shared" si="58"/>
        <v>N/A</v>
      </c>
      <c r="E169" s="8">
        <v>0</v>
      </c>
      <c r="F169" s="43" t="str">
        <f t="shared" si="59"/>
        <v>N/A</v>
      </c>
      <c r="G169" s="8">
        <v>0</v>
      </c>
      <c r="H169" s="43" t="str">
        <f t="shared" si="60"/>
        <v>N/A</v>
      </c>
      <c r="I169" s="12" t="s">
        <v>1743</v>
      </c>
      <c r="J169" s="12" t="s">
        <v>1743</v>
      </c>
      <c r="K169" s="44" t="s">
        <v>732</v>
      </c>
      <c r="L169" s="9" t="str">
        <f t="shared" si="61"/>
        <v>N/A</v>
      </c>
    </row>
    <row r="170" spans="1:12" x14ac:dyDescent="0.2">
      <c r="A170" s="4" t="s">
        <v>428</v>
      </c>
      <c r="B170" s="34" t="s">
        <v>217</v>
      </c>
      <c r="C170" s="35">
        <v>0</v>
      </c>
      <c r="D170" s="43" t="str">
        <f>IF($B170="N/A","N/A",IF(C170&gt;10,"No",IF(C170&lt;-10,"No","Yes")))</f>
        <v>N/A</v>
      </c>
      <c r="E170" s="35">
        <v>0</v>
      </c>
      <c r="F170" s="43" t="str">
        <f>IF($B170="N/A","N/A",IF(E170&gt;10,"No",IF(E170&lt;-10,"No","Yes")))</f>
        <v>N/A</v>
      </c>
      <c r="G170" s="35">
        <v>0</v>
      </c>
      <c r="H170" s="43" t="str">
        <f>IF($B170="N/A","N/A",IF(G170&gt;10,"No",IF(G170&lt;-10,"No","Yes")))</f>
        <v>N/A</v>
      </c>
      <c r="I170" s="12" t="s">
        <v>1743</v>
      </c>
      <c r="J170" s="12" t="s">
        <v>1743</v>
      </c>
      <c r="K170" s="44" t="s">
        <v>732</v>
      </c>
      <c r="L170" s="9" t="str">
        <f t="shared" si="61"/>
        <v>N/A</v>
      </c>
    </row>
    <row r="171" spans="1:12" x14ac:dyDescent="0.2">
      <c r="A171" s="4" t="s">
        <v>429</v>
      </c>
      <c r="B171" s="34" t="s">
        <v>217</v>
      </c>
      <c r="C171" s="35">
        <v>0</v>
      </c>
      <c r="D171" s="43" t="str">
        <f>IF($B171="N/A","N/A",IF(C171&gt;10,"No",IF(C171&lt;-10,"No","Yes")))</f>
        <v>N/A</v>
      </c>
      <c r="E171" s="35">
        <v>0</v>
      </c>
      <c r="F171" s="43" t="str">
        <f>IF($B171="N/A","N/A",IF(E171&gt;10,"No",IF(E171&lt;-10,"No","Yes")))</f>
        <v>N/A</v>
      </c>
      <c r="G171" s="35">
        <v>0</v>
      </c>
      <c r="H171" s="43" t="str">
        <f>IF($B171="N/A","N/A",IF(G171&gt;10,"No",IF(G171&lt;-10,"No","Yes")))</f>
        <v>N/A</v>
      </c>
      <c r="I171" s="12" t="s">
        <v>1743</v>
      </c>
      <c r="J171" s="12" t="s">
        <v>1743</v>
      </c>
      <c r="K171" s="44" t="s">
        <v>732</v>
      </c>
      <c r="L171" s="9" t="str">
        <f t="shared" si="61"/>
        <v>N/A</v>
      </c>
    </row>
    <row r="172" spans="1:12" x14ac:dyDescent="0.2">
      <c r="A172" s="4" t="s">
        <v>430</v>
      </c>
      <c r="B172" s="34" t="s">
        <v>217</v>
      </c>
      <c r="C172" s="35">
        <v>0</v>
      </c>
      <c r="D172" s="43" t="str">
        <f>IF($B172="N/A","N/A",IF(C172&gt;10,"No",IF(C172&lt;-10,"No","Yes")))</f>
        <v>N/A</v>
      </c>
      <c r="E172" s="35">
        <v>0</v>
      </c>
      <c r="F172" s="43" t="str">
        <f>IF($B172="N/A","N/A",IF(E172&gt;10,"No",IF(E172&lt;-10,"No","Yes")))</f>
        <v>N/A</v>
      </c>
      <c r="G172" s="35">
        <v>0</v>
      </c>
      <c r="H172" s="43" t="str">
        <f>IF($B172="N/A","N/A",IF(G172&gt;10,"No",IF(G172&lt;-10,"No","Yes")))</f>
        <v>N/A</v>
      </c>
      <c r="I172" s="12" t="s">
        <v>1743</v>
      </c>
      <c r="J172" s="12" t="s">
        <v>1743</v>
      </c>
      <c r="K172" s="44" t="s">
        <v>732</v>
      </c>
      <c r="L172" s="9" t="str">
        <f t="shared" si="61"/>
        <v>N/A</v>
      </c>
    </row>
    <row r="173" spans="1:12" x14ac:dyDescent="0.2">
      <c r="A173" s="4" t="s">
        <v>431</v>
      </c>
      <c r="B173" s="34" t="s">
        <v>217</v>
      </c>
      <c r="C173" s="35">
        <v>0</v>
      </c>
      <c r="D173" s="43" t="str">
        <f>IF($B173="N/A","N/A",IF(C173&gt;10,"No",IF(C173&lt;-10,"No","Yes")))</f>
        <v>N/A</v>
      </c>
      <c r="E173" s="35">
        <v>0</v>
      </c>
      <c r="F173" s="43" t="str">
        <f>IF($B173="N/A","N/A",IF(E173&gt;10,"No",IF(E173&lt;-10,"No","Yes")))</f>
        <v>N/A</v>
      </c>
      <c r="G173" s="35">
        <v>0</v>
      </c>
      <c r="H173" s="43" t="str">
        <f>IF($B173="N/A","N/A",IF(G173&gt;10,"No",IF(G173&lt;-10,"No","Yes")))</f>
        <v>N/A</v>
      </c>
      <c r="I173" s="12" t="s">
        <v>1743</v>
      </c>
      <c r="J173" s="12" t="s">
        <v>1743</v>
      </c>
      <c r="K173" s="44" t="s">
        <v>732</v>
      </c>
      <c r="L173" s="9" t="str">
        <f t="shared" si="61"/>
        <v>N/A</v>
      </c>
    </row>
    <row r="174" spans="1:12" x14ac:dyDescent="0.2">
      <c r="A174" s="4" t="s">
        <v>432</v>
      </c>
      <c r="B174" s="34" t="s">
        <v>217</v>
      </c>
      <c r="C174" s="35">
        <v>0</v>
      </c>
      <c r="D174" s="43" t="str">
        <f>IF($B174="N/A","N/A",IF(C174&gt;10,"No",IF(C174&lt;-10,"No","Yes")))</f>
        <v>N/A</v>
      </c>
      <c r="E174" s="35">
        <v>0</v>
      </c>
      <c r="F174" s="43" t="str">
        <f>IF($B174="N/A","N/A",IF(E174&gt;10,"No",IF(E174&lt;-10,"No","Yes")))</f>
        <v>N/A</v>
      </c>
      <c r="G174" s="35">
        <v>0</v>
      </c>
      <c r="H174" s="43" t="str">
        <f>IF($B174="N/A","N/A",IF(G174&gt;10,"No",IF(G174&lt;-10,"No","Yes")))</f>
        <v>N/A</v>
      </c>
      <c r="I174" s="12" t="s">
        <v>1743</v>
      </c>
      <c r="J174" s="12" t="s">
        <v>1743</v>
      </c>
      <c r="K174" s="44" t="s">
        <v>732</v>
      </c>
      <c r="L174" s="9" t="str">
        <f t="shared" si="61"/>
        <v>N/A</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0</v>
      </c>
      <c r="D205" s="11" t="str">
        <f t="shared" si="58"/>
        <v>N/A</v>
      </c>
      <c r="E205" s="1">
        <v>0</v>
      </c>
      <c r="F205" s="11" t="str">
        <f t="shared" si="59"/>
        <v>N/A</v>
      </c>
      <c r="G205" s="1">
        <v>0</v>
      </c>
      <c r="H205" s="11" t="str">
        <f t="shared" si="60"/>
        <v>N/A</v>
      </c>
      <c r="I205" s="56" t="s">
        <v>1743</v>
      </c>
      <c r="J205" s="56" t="s">
        <v>1743</v>
      </c>
      <c r="K205" s="47" t="s">
        <v>732</v>
      </c>
      <c r="L205" s="11" t="str">
        <f t="shared" si="61"/>
        <v>N/A</v>
      </c>
    </row>
    <row r="206" spans="1:12" x14ac:dyDescent="0.2">
      <c r="A206" s="4" t="s">
        <v>1048</v>
      </c>
      <c r="B206" s="34" t="s">
        <v>217</v>
      </c>
      <c r="C206" s="35">
        <v>0</v>
      </c>
      <c r="D206" s="43" t="str">
        <f t="shared" si="58"/>
        <v>N/A</v>
      </c>
      <c r="E206" s="35">
        <v>0</v>
      </c>
      <c r="F206" s="43" t="str">
        <f t="shared" si="59"/>
        <v>N/A</v>
      </c>
      <c r="G206" s="35">
        <v>0</v>
      </c>
      <c r="H206" s="43" t="str">
        <f t="shared" si="60"/>
        <v>N/A</v>
      </c>
      <c r="I206" s="12" t="s">
        <v>1743</v>
      </c>
      <c r="J206" s="12" t="s">
        <v>1743</v>
      </c>
      <c r="K206" s="44" t="s">
        <v>732</v>
      </c>
      <c r="L206" s="9" t="str">
        <f t="shared" si="61"/>
        <v>N/A</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0</v>
      </c>
      <c r="D208" s="43" t="str">
        <f t="shared" si="58"/>
        <v>N/A</v>
      </c>
      <c r="E208" s="35">
        <v>0</v>
      </c>
      <c r="F208" s="43" t="str">
        <f t="shared" si="59"/>
        <v>N/A</v>
      </c>
      <c r="G208" s="35">
        <v>0</v>
      </c>
      <c r="H208" s="43" t="str">
        <f t="shared" si="60"/>
        <v>N/A</v>
      </c>
      <c r="I208" s="12" t="s">
        <v>1743</v>
      </c>
      <c r="J208" s="12" t="s">
        <v>1743</v>
      </c>
      <c r="K208" s="44" t="s">
        <v>732</v>
      </c>
      <c r="L208" s="9" t="str">
        <f t="shared" si="61"/>
        <v>N/A</v>
      </c>
    </row>
    <row r="209" spans="1:12" ht="25.5" x14ac:dyDescent="0.2">
      <c r="A209" s="4" t="s">
        <v>1051</v>
      </c>
      <c r="B209" s="34" t="s">
        <v>217</v>
      </c>
      <c r="C209" s="35">
        <v>0</v>
      </c>
      <c r="D209" s="43" t="str">
        <f t="shared" si="58"/>
        <v>N/A</v>
      </c>
      <c r="E209" s="35">
        <v>0</v>
      </c>
      <c r="F209" s="43" t="str">
        <f t="shared" si="59"/>
        <v>N/A</v>
      </c>
      <c r="G209" s="35">
        <v>0</v>
      </c>
      <c r="H209" s="43" t="str">
        <f t="shared" si="60"/>
        <v>N/A</v>
      </c>
      <c r="I209" s="12" t="s">
        <v>1743</v>
      </c>
      <c r="J209" s="12" t="s">
        <v>1743</v>
      </c>
      <c r="K209" s="44" t="s">
        <v>732</v>
      </c>
      <c r="L209" s="9" t="str">
        <f t="shared" si="61"/>
        <v>N/A</v>
      </c>
    </row>
    <row r="210" spans="1:12" ht="25.5" x14ac:dyDescent="0.2">
      <c r="A210" s="4" t="s">
        <v>1052</v>
      </c>
      <c r="B210" s="34" t="s">
        <v>217</v>
      </c>
      <c r="C210" s="35">
        <v>0</v>
      </c>
      <c r="D210" s="43" t="str">
        <f t="shared" si="58"/>
        <v>N/A</v>
      </c>
      <c r="E210" s="35">
        <v>0</v>
      </c>
      <c r="F210" s="43" t="str">
        <f t="shared" si="59"/>
        <v>N/A</v>
      </c>
      <c r="G210" s="35">
        <v>0</v>
      </c>
      <c r="H210" s="43" t="str">
        <f t="shared" si="60"/>
        <v>N/A</v>
      </c>
      <c r="I210" s="12" t="s">
        <v>1743</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t="s">
        <v>1743</v>
      </c>
      <c r="D235" s="43" t="str">
        <f>IF($B235="N/A","N/A",IF(C235&lt;15,"Yes","No"))</f>
        <v>No</v>
      </c>
      <c r="E235" s="8" t="s">
        <v>1743</v>
      </c>
      <c r="F235" s="43" t="str">
        <f>IF($B235="N/A","N/A",IF(E235&lt;15,"Yes","No"))</f>
        <v>No</v>
      </c>
      <c r="G235" s="8" t="s">
        <v>1743</v>
      </c>
      <c r="H235" s="43" t="str">
        <f>IF($B235="N/A","N/A",IF(G235&lt;15,"Yes","No"))</f>
        <v>No</v>
      </c>
      <c r="I235" s="12" t="s">
        <v>1743</v>
      </c>
      <c r="J235" s="12" t="s">
        <v>1743</v>
      </c>
      <c r="K235" s="44" t="s">
        <v>732</v>
      </c>
      <c r="L235" s="9" t="str">
        <f t="shared" si="63"/>
        <v>N/A</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0</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t="s">
        <v>1743</v>
      </c>
      <c r="D237" s="43" t="str">
        <f>IF($B237="N/A","N/A",IF(C237&lt;10,"Yes","No"))</f>
        <v>No</v>
      </c>
      <c r="E237" s="8" t="s">
        <v>1743</v>
      </c>
      <c r="F237" s="43" t="str">
        <f>IF($B237="N/A","N/A",IF(E237&lt;10,"Yes","No"))</f>
        <v>No</v>
      </c>
      <c r="G237" s="8" t="s">
        <v>1743</v>
      </c>
      <c r="H237" s="43" t="str">
        <f>IF($B237="N/A","N/A",IF(G237&lt;10,"Yes","No"))</f>
        <v>No</v>
      </c>
      <c r="I237" s="12" t="s">
        <v>1743</v>
      </c>
      <c r="J237" s="12" t="s">
        <v>1743</v>
      </c>
      <c r="K237" s="44" t="s">
        <v>732</v>
      </c>
      <c r="L237" s="9" t="str">
        <f t="shared" si="63"/>
        <v>N/A</v>
      </c>
    </row>
    <row r="238" spans="1:12" x14ac:dyDescent="0.2">
      <c r="A238" s="2" t="s">
        <v>72</v>
      </c>
      <c r="B238" s="34" t="s">
        <v>217</v>
      </c>
      <c r="C238" s="8" t="s">
        <v>1743</v>
      </c>
      <c r="D238" s="43" t="str">
        <f t="shared" si="58"/>
        <v>N/A</v>
      </c>
      <c r="E238" s="8" t="s">
        <v>1743</v>
      </c>
      <c r="F238" s="43" t="str">
        <f t="shared" si="59"/>
        <v>N/A</v>
      </c>
      <c r="G238" s="8" t="s">
        <v>1743</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t="s">
        <v>1743</v>
      </c>
      <c r="D239" s="43" t="str">
        <f>IF($B239="N/A","N/A",IF(C239&lt;15,"Yes","No"))</f>
        <v>No</v>
      </c>
      <c r="E239" s="9" t="s">
        <v>1743</v>
      </c>
      <c r="F239" s="43" t="str">
        <f>IF($B239="N/A","N/A",IF(E239&lt;15,"Yes","No"))</f>
        <v>No</v>
      </c>
      <c r="G239" s="9" t="s">
        <v>1743</v>
      </c>
      <c r="H239" s="43" t="str">
        <f>IF($B239="N/A","N/A",IF(G239&lt;15,"Yes","No"))</f>
        <v>No</v>
      </c>
      <c r="I239" s="12" t="s">
        <v>1743</v>
      </c>
      <c r="J239" s="12" t="s">
        <v>1743</v>
      </c>
      <c r="K239" s="44" t="s">
        <v>732</v>
      </c>
      <c r="L239" s="9" t="str">
        <f t="shared" si="63"/>
        <v>N/A</v>
      </c>
    </row>
    <row r="240" spans="1:12" ht="25.5" x14ac:dyDescent="0.2">
      <c r="A240" s="16" t="s">
        <v>156</v>
      </c>
      <c r="B240" s="34" t="s">
        <v>217</v>
      </c>
      <c r="C240" s="35">
        <v>0</v>
      </c>
      <c r="D240" s="43" t="str">
        <f>IF($B240="N/A","N/A",IF(C240&gt;10,"No",IF(C240&lt;-10,"No","Yes")))</f>
        <v>N/A</v>
      </c>
      <c r="E240" s="35">
        <v>0</v>
      </c>
      <c r="F240" s="43" t="str">
        <f>IF($B240="N/A","N/A",IF(E240&gt;10,"No",IF(E240&lt;-10,"No","Yes")))</f>
        <v>N/A</v>
      </c>
      <c r="G240" s="35">
        <v>0</v>
      </c>
      <c r="H240" s="43" t="str">
        <f>IF($B240="N/A","N/A",IF(G240&gt;10,"No",IF(G240&lt;-10,"No","Yes")))</f>
        <v>N/A</v>
      </c>
      <c r="I240" s="12" t="s">
        <v>1743</v>
      </c>
      <c r="J240" s="12" t="s">
        <v>1743</v>
      </c>
      <c r="K240" s="44" t="s">
        <v>732</v>
      </c>
      <c r="L240" s="9" t="str">
        <f>IF(J240="Div by 0", "N/A", IF(K240="N/A","N/A", IF(J240&gt;VALUE(MID(K240,1,2)), "No", IF(J240&lt;-1*VALUE(MID(K240,1,2)), "No", "Yes"))))</f>
        <v>N/A</v>
      </c>
    </row>
    <row r="241" spans="1:12" x14ac:dyDescent="0.2">
      <c r="A241" s="16" t="s">
        <v>1081</v>
      </c>
      <c r="B241" s="34" t="s">
        <v>217</v>
      </c>
      <c r="C241" s="35">
        <v>0</v>
      </c>
      <c r="D241" s="43" t="str">
        <f t="shared" ref="D241" si="67">IF($B241="N/A","N/A",IF(C241&gt;10,"No",IF(C241&lt;-10,"No","Yes")))</f>
        <v>N/A</v>
      </c>
      <c r="E241" s="35">
        <v>0</v>
      </c>
      <c r="F241" s="43" t="str">
        <f t="shared" ref="F241" si="68">IF($B241="N/A","N/A",IF(E241&gt;10,"No",IF(E241&lt;-10,"No","Yes")))</f>
        <v>N/A</v>
      </c>
      <c r="G241" s="35">
        <v>0</v>
      </c>
      <c r="H241" s="43" t="str">
        <f>IF($B241="N/A","N/A",IF(G241&gt;10,"No",IF(G241&lt;-10,"No","Yes")))</f>
        <v>N/A</v>
      </c>
      <c r="I241" s="12" t="s">
        <v>1743</v>
      </c>
      <c r="J241" s="12" t="s">
        <v>1743</v>
      </c>
      <c r="K241" s="44" t="s">
        <v>732</v>
      </c>
      <c r="L241" s="9" t="str">
        <f>IF(J241="Div by 0", "N/A", IF(OR(J241="N/A",K241="N/A"),"N/A", IF(J241&gt;VALUE(MID(K241,1,2)), "No", IF(J241&lt;-1*VALUE(MID(K241,1,2)), "No", "Yes"))))</f>
        <v>N/A</v>
      </c>
    </row>
    <row r="242" spans="1:12" x14ac:dyDescent="0.2">
      <c r="A242" s="6" t="s">
        <v>1082</v>
      </c>
      <c r="B242" s="34" t="s">
        <v>217</v>
      </c>
      <c r="C242" s="35">
        <v>1604077</v>
      </c>
      <c r="D242" s="43" t="str">
        <f>IF($B242="N/A","N/A",IF(C242&gt;10,"No",IF(C242&lt;-10,"No","Yes")))</f>
        <v>N/A</v>
      </c>
      <c r="E242" s="35">
        <v>1766007</v>
      </c>
      <c r="F242" s="43" t="str">
        <f>IF($B242="N/A","N/A",IF(E242&gt;10,"No",IF(E242&lt;-10,"No","Yes")))</f>
        <v>N/A</v>
      </c>
      <c r="G242" s="35">
        <v>1452922</v>
      </c>
      <c r="H242" s="43" t="str">
        <f>IF($B242="N/A","N/A",IF(G242&gt;10,"No",IF(G242&lt;-10,"No","Yes")))</f>
        <v>N/A</v>
      </c>
      <c r="I242" s="12">
        <v>10.09</v>
      </c>
      <c r="J242" s="12">
        <v>-17.7</v>
      </c>
      <c r="K242" s="44" t="s">
        <v>732</v>
      </c>
      <c r="L242" s="9" t="str">
        <f t="shared" ref="L242:L275" si="69">IF(J242="Div by 0", "N/A", IF(K242="N/A","N/A", IF(J242&gt;VALUE(MID(K242,1,2)), "No", IF(J242&lt;-1*VALUE(MID(K242,1,2)), "No", "Yes"))))</f>
        <v>Yes</v>
      </c>
    </row>
    <row r="243" spans="1:12" x14ac:dyDescent="0.2">
      <c r="A243" s="2" t="s">
        <v>1083</v>
      </c>
      <c r="B243" s="34" t="s">
        <v>217</v>
      </c>
      <c r="C243" s="8">
        <v>100</v>
      </c>
      <c r="D243" s="43" t="str">
        <f>IF($B243="N/A","N/A",IF(C243&gt;10,"No",IF(C243&lt;-10,"No","Yes")))</f>
        <v>N/A</v>
      </c>
      <c r="E243" s="8">
        <v>100</v>
      </c>
      <c r="F243" s="43" t="str">
        <f>IF($B243="N/A","N/A",IF(E243&gt;10,"No",IF(E243&lt;-10,"No","Yes")))</f>
        <v>N/A</v>
      </c>
      <c r="G243" s="8">
        <v>100</v>
      </c>
      <c r="H243" s="43" t="str">
        <f>IF($B243="N/A","N/A",IF(G243&gt;10,"No",IF(G243&lt;-10,"No","Yes")))</f>
        <v>N/A</v>
      </c>
      <c r="I243" s="12">
        <v>0</v>
      </c>
      <c r="J243" s="12">
        <v>0</v>
      </c>
      <c r="K243" s="44" t="s">
        <v>732</v>
      </c>
      <c r="L243" s="9" t="str">
        <f t="shared" si="69"/>
        <v>Yes</v>
      </c>
    </row>
    <row r="244" spans="1:12" x14ac:dyDescent="0.2">
      <c r="A244" s="2" t="s">
        <v>1084</v>
      </c>
      <c r="B244" s="34" t="s">
        <v>217</v>
      </c>
      <c r="C244" s="8">
        <v>100</v>
      </c>
      <c r="D244" s="43" t="str">
        <f>IF($B244="N/A","N/A",IF(C244&gt;10,"No",IF(C244&lt;-10,"No","Yes")))</f>
        <v>N/A</v>
      </c>
      <c r="E244" s="8">
        <v>100</v>
      </c>
      <c r="F244" s="43" t="str">
        <f>IF($B244="N/A","N/A",IF(E244&gt;10,"No",IF(E244&lt;-10,"No","Yes")))</f>
        <v>N/A</v>
      </c>
      <c r="G244" s="8">
        <v>100</v>
      </c>
      <c r="H244" s="43" t="str">
        <f>IF($B244="N/A","N/A",IF(G244&gt;10,"No",IF(G244&lt;-10,"No","Yes")))</f>
        <v>N/A</v>
      </c>
      <c r="I244" s="12">
        <v>0</v>
      </c>
      <c r="J244" s="12">
        <v>0</v>
      </c>
      <c r="K244" s="44" t="s">
        <v>732</v>
      </c>
      <c r="L244" s="9" t="str">
        <f t="shared" si="69"/>
        <v>Yes</v>
      </c>
    </row>
    <row r="245" spans="1:12" x14ac:dyDescent="0.2">
      <c r="A245" s="2" t="s">
        <v>1085</v>
      </c>
      <c r="B245" s="34" t="s">
        <v>217</v>
      </c>
      <c r="C245" s="8">
        <v>100</v>
      </c>
      <c r="D245" s="43" t="str">
        <f t="shared" ref="D245:D273" si="70">IF($B245="N/A","N/A",IF(C245&gt;10,"No",IF(C245&lt;-10,"No","Yes")))</f>
        <v>N/A</v>
      </c>
      <c r="E245" s="8">
        <v>100</v>
      </c>
      <c r="F245" s="43" t="str">
        <f t="shared" ref="F245:F273" si="71">IF($B245="N/A","N/A",IF(E245&gt;10,"No",IF(E245&lt;-10,"No","Yes")))</f>
        <v>N/A</v>
      </c>
      <c r="G245" s="8">
        <v>99.999845624000002</v>
      </c>
      <c r="H245" s="43" t="str">
        <f t="shared" ref="H245:H273" si="72">IF($B245="N/A","N/A",IF(G245&gt;10,"No",IF(G245&lt;-10,"No","Yes")))</f>
        <v>N/A</v>
      </c>
      <c r="I245" s="12">
        <v>0</v>
      </c>
      <c r="J245" s="12">
        <v>0</v>
      </c>
      <c r="K245" s="44" t="s">
        <v>732</v>
      </c>
      <c r="L245" s="9" t="str">
        <f t="shared" si="69"/>
        <v>Yes</v>
      </c>
    </row>
    <row r="246" spans="1:12" x14ac:dyDescent="0.2">
      <c r="A246" s="2" t="s">
        <v>1086</v>
      </c>
      <c r="B246" s="34" t="s">
        <v>217</v>
      </c>
      <c r="C246" s="8">
        <v>100</v>
      </c>
      <c r="D246" s="43" t="str">
        <f t="shared" si="70"/>
        <v>N/A</v>
      </c>
      <c r="E246" s="8">
        <v>100</v>
      </c>
      <c r="F246" s="43" t="str">
        <f t="shared" si="71"/>
        <v>N/A</v>
      </c>
      <c r="G246" s="8">
        <v>100</v>
      </c>
      <c r="H246" s="43" t="str">
        <f t="shared" si="72"/>
        <v>N/A</v>
      </c>
      <c r="I246" s="12">
        <v>0</v>
      </c>
      <c r="J246" s="12">
        <v>0</v>
      </c>
      <c r="K246" s="44" t="s">
        <v>732</v>
      </c>
      <c r="L246" s="9" t="str">
        <f t="shared" si="69"/>
        <v>Yes</v>
      </c>
    </row>
    <row r="247" spans="1:12" x14ac:dyDescent="0.2">
      <c r="A247" s="2" t="s">
        <v>1087</v>
      </c>
      <c r="B247" s="34" t="s">
        <v>217</v>
      </c>
      <c r="C247" s="8">
        <v>78.744661260000001</v>
      </c>
      <c r="D247" s="43" t="str">
        <f t="shared" si="70"/>
        <v>N/A</v>
      </c>
      <c r="E247" s="8">
        <v>79.279357329999996</v>
      </c>
      <c r="F247" s="43" t="str">
        <f t="shared" si="71"/>
        <v>N/A</v>
      </c>
      <c r="G247" s="8">
        <v>76.239467775999998</v>
      </c>
      <c r="H247" s="43" t="str">
        <f t="shared" si="72"/>
        <v>N/A</v>
      </c>
      <c r="I247" s="12">
        <v>0.67900000000000005</v>
      </c>
      <c r="J247" s="12">
        <v>-3.83</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280515</v>
      </c>
      <c r="D262" s="43" t="str">
        <f t="shared" si="70"/>
        <v>N/A</v>
      </c>
      <c r="E262" s="35">
        <v>336707</v>
      </c>
      <c r="F262" s="43" t="str">
        <f t="shared" si="71"/>
        <v>N/A</v>
      </c>
      <c r="G262" s="35">
        <v>261460</v>
      </c>
      <c r="H262" s="43" t="str">
        <f t="shared" si="72"/>
        <v>N/A</v>
      </c>
      <c r="I262" s="12">
        <v>20.03</v>
      </c>
      <c r="J262" s="12">
        <v>-22.3</v>
      </c>
      <c r="K262" s="44" t="s">
        <v>732</v>
      </c>
      <c r="L262" s="9" t="str">
        <f t="shared" si="69"/>
        <v>Yes</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10579</v>
      </c>
      <c r="D272" s="43" t="str">
        <f t="shared" si="70"/>
        <v>N/A</v>
      </c>
      <c r="E272" s="35">
        <v>8452</v>
      </c>
      <c r="F272" s="43" t="str">
        <f t="shared" si="71"/>
        <v>N/A</v>
      </c>
      <c r="G272" s="35">
        <v>6357</v>
      </c>
      <c r="H272" s="43" t="str">
        <f t="shared" si="72"/>
        <v>N/A</v>
      </c>
      <c r="I272" s="12">
        <v>-20.100000000000001</v>
      </c>
      <c r="J272" s="12">
        <v>-24.8</v>
      </c>
      <c r="K272" s="44" t="s">
        <v>732</v>
      </c>
      <c r="L272" s="9" t="str">
        <f t="shared" si="69"/>
        <v>Yes</v>
      </c>
    </row>
    <row r="273" spans="1:12" x14ac:dyDescent="0.2">
      <c r="A273" s="71" t="s">
        <v>157</v>
      </c>
      <c r="B273" s="34" t="s">
        <v>217</v>
      </c>
      <c r="C273" s="35">
        <v>1</v>
      </c>
      <c r="D273" s="43" t="str">
        <f t="shared" si="70"/>
        <v>N/A</v>
      </c>
      <c r="E273" s="35">
        <v>1</v>
      </c>
      <c r="F273" s="43" t="str">
        <f t="shared" si="71"/>
        <v>N/A</v>
      </c>
      <c r="G273" s="35">
        <v>1</v>
      </c>
      <c r="H273" s="43" t="str">
        <f t="shared" si="72"/>
        <v>N/A</v>
      </c>
      <c r="I273" s="12">
        <v>0</v>
      </c>
      <c r="J273" s="12">
        <v>0</v>
      </c>
      <c r="K273" s="44" t="s">
        <v>732</v>
      </c>
      <c r="L273" s="9" t="str">
        <f t="shared" si="69"/>
        <v>Yes</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1595082</v>
      </c>
      <c r="F276" s="11" t="str">
        <f t="shared" ref="F276:F277" si="77">IF($B276="N/A","N/A",IF(E276&gt;10,"No",IF(E276&lt;-10,"No","Yes")))</f>
        <v>N/A</v>
      </c>
      <c r="G276" s="1">
        <v>1338191</v>
      </c>
      <c r="H276" s="11" t="str">
        <f t="shared" ref="H276:H277" si="78">IF($B276="N/A","N/A",IF(G276&gt;10,"No",IF(G276&lt;-10,"No","Yes")))</f>
        <v>N/A</v>
      </c>
      <c r="I276" s="12" t="s">
        <v>217</v>
      </c>
      <c r="J276" s="12">
        <v>-16.100000000000001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1217891.6666999999</v>
      </c>
      <c r="F277" s="11" t="str">
        <f t="shared" si="77"/>
        <v>N/A</v>
      </c>
      <c r="G277" s="1">
        <v>1148379.75</v>
      </c>
      <c r="H277" s="11" t="str">
        <f t="shared" si="78"/>
        <v>N/A</v>
      </c>
      <c r="I277" s="12" t="s">
        <v>217</v>
      </c>
      <c r="J277" s="12">
        <v>-5.71</v>
      </c>
      <c r="K277" s="1" t="s">
        <v>217</v>
      </c>
      <c r="L277" s="9" t="str">
        <f t="shared" si="79"/>
        <v>N/A</v>
      </c>
    </row>
    <row r="278" spans="1:12" x14ac:dyDescent="0.2">
      <c r="A278" s="16" t="s">
        <v>691</v>
      </c>
      <c r="B278" s="1" t="s">
        <v>217</v>
      </c>
      <c r="C278" s="1">
        <v>137539</v>
      </c>
      <c r="D278" s="11" t="str">
        <f t="shared" si="76"/>
        <v>N/A</v>
      </c>
      <c r="E278" s="1">
        <v>135415</v>
      </c>
      <c r="F278" s="11" t="str">
        <f t="shared" ref="F278:F283" si="80">IF($B278="N/A","N/A",IF(E278&gt;10,"No",IF(E278&lt;-10,"No","Yes")))</f>
        <v>N/A</v>
      </c>
      <c r="G278" s="1">
        <v>82460</v>
      </c>
      <c r="H278" s="11" t="str">
        <f t="shared" ref="H278:H283" si="81">IF($B278="N/A","N/A",IF(G278&gt;10,"No",IF(G278&lt;-10,"No","Yes")))</f>
        <v>N/A</v>
      </c>
      <c r="I278" s="12">
        <v>-1.54</v>
      </c>
      <c r="J278" s="12">
        <v>-39.1</v>
      </c>
      <c r="K278" s="1" t="s">
        <v>217</v>
      </c>
      <c r="L278" s="9" t="str">
        <f t="shared" ref="L278:L284" si="82">IF(J278="Div by 0", "N/A", IF(K278="N/A","N/A", IF(J278&gt;VALUE(MID(K278,1,2)), "No", IF(J278&lt;-1*VALUE(MID(K278,1,2)), "No", "Yes"))))</f>
        <v>N/A</v>
      </c>
    </row>
    <row r="279" spans="1:12" x14ac:dyDescent="0.2">
      <c r="A279" s="16" t="s">
        <v>692</v>
      </c>
      <c r="B279" s="1" t="s">
        <v>217</v>
      </c>
      <c r="C279" s="1">
        <v>139791</v>
      </c>
      <c r="D279" s="11" t="str">
        <f t="shared" si="76"/>
        <v>N/A</v>
      </c>
      <c r="E279" s="1">
        <v>137900</v>
      </c>
      <c r="F279" s="11" t="str">
        <f t="shared" si="80"/>
        <v>N/A</v>
      </c>
      <c r="G279" s="1">
        <v>84131</v>
      </c>
      <c r="H279" s="11" t="str">
        <f t="shared" si="81"/>
        <v>N/A</v>
      </c>
      <c r="I279" s="12">
        <v>-1.35</v>
      </c>
      <c r="J279" s="12">
        <v>-39</v>
      </c>
      <c r="K279" s="1" t="s">
        <v>217</v>
      </c>
      <c r="L279" s="9" t="str">
        <f t="shared" si="82"/>
        <v>N/A</v>
      </c>
    </row>
    <row r="280" spans="1:12" x14ac:dyDescent="0.2">
      <c r="A280" s="16" t="s">
        <v>693</v>
      </c>
      <c r="B280" s="1" t="s">
        <v>217</v>
      </c>
      <c r="C280" s="1" t="s">
        <v>1743</v>
      </c>
      <c r="D280" s="11" t="str">
        <f t="shared" si="76"/>
        <v>N/A</v>
      </c>
      <c r="E280" s="1">
        <v>89616.333333000002</v>
      </c>
      <c r="F280" s="11" t="str">
        <f t="shared" si="80"/>
        <v>N/A</v>
      </c>
      <c r="G280" s="1">
        <v>50315.416666999998</v>
      </c>
      <c r="H280" s="11" t="str">
        <f t="shared" si="81"/>
        <v>N/A</v>
      </c>
      <c r="I280" s="12" t="s">
        <v>1743</v>
      </c>
      <c r="J280" s="12">
        <v>-43.9</v>
      </c>
      <c r="K280" s="1" t="s">
        <v>217</v>
      </c>
      <c r="L280" s="9" t="str">
        <f t="shared" si="82"/>
        <v>N/A</v>
      </c>
    </row>
    <row r="281" spans="1:12" x14ac:dyDescent="0.2">
      <c r="A281" s="16" t="s">
        <v>694</v>
      </c>
      <c r="B281" s="1" t="s">
        <v>217</v>
      </c>
      <c r="C281" s="1">
        <v>31965</v>
      </c>
      <c r="D281" s="11" t="str">
        <f t="shared" si="76"/>
        <v>N/A</v>
      </c>
      <c r="E281" s="1">
        <v>32953</v>
      </c>
      <c r="F281" s="11" t="str">
        <f t="shared" si="80"/>
        <v>N/A</v>
      </c>
      <c r="G281" s="1">
        <v>30169</v>
      </c>
      <c r="H281" s="11" t="str">
        <f t="shared" si="81"/>
        <v>N/A</v>
      </c>
      <c r="I281" s="12">
        <v>3.0910000000000002</v>
      </c>
      <c r="J281" s="12">
        <v>-8.4499999999999993</v>
      </c>
      <c r="K281" s="1" t="s">
        <v>217</v>
      </c>
      <c r="L281" s="9" t="str">
        <f t="shared" si="82"/>
        <v>N/A</v>
      </c>
    </row>
    <row r="282" spans="1:12" x14ac:dyDescent="0.2">
      <c r="A282" s="16" t="s">
        <v>695</v>
      </c>
      <c r="B282" s="1" t="s">
        <v>217</v>
      </c>
      <c r="C282" s="1">
        <v>37865</v>
      </c>
      <c r="D282" s="11" t="str">
        <f t="shared" si="76"/>
        <v>N/A</v>
      </c>
      <c r="E282" s="1">
        <v>39373</v>
      </c>
      <c r="F282" s="11" t="str">
        <f t="shared" si="80"/>
        <v>N/A</v>
      </c>
      <c r="G282" s="1">
        <v>36184</v>
      </c>
      <c r="H282" s="11" t="str">
        <f t="shared" si="81"/>
        <v>N/A</v>
      </c>
      <c r="I282" s="12">
        <v>3.9830000000000001</v>
      </c>
      <c r="J282" s="12">
        <v>-8.1</v>
      </c>
      <c r="K282" s="1" t="s">
        <v>217</v>
      </c>
      <c r="L282" s="9" t="str">
        <f t="shared" si="82"/>
        <v>N/A</v>
      </c>
    </row>
    <row r="283" spans="1:12" ht="25.5" x14ac:dyDescent="0.2">
      <c r="A283" s="16" t="s">
        <v>696</v>
      </c>
      <c r="B283" s="1" t="s">
        <v>217</v>
      </c>
      <c r="C283" s="1">
        <v>29248.916667000001</v>
      </c>
      <c r="D283" s="11" t="str">
        <f t="shared" si="76"/>
        <v>N/A</v>
      </c>
      <c r="E283" s="1">
        <v>31201.75</v>
      </c>
      <c r="F283" s="11" t="str">
        <f t="shared" si="80"/>
        <v>N/A</v>
      </c>
      <c r="G283" s="1">
        <v>30751.166667000001</v>
      </c>
      <c r="H283" s="11" t="str">
        <f t="shared" si="81"/>
        <v>N/A</v>
      </c>
      <c r="I283" s="12">
        <v>6.6769999999999996</v>
      </c>
      <c r="J283" s="12">
        <v>-1.44</v>
      </c>
      <c r="K283" s="1" t="s">
        <v>217</v>
      </c>
      <c r="L283" s="9" t="str">
        <f t="shared" si="82"/>
        <v>N/A</v>
      </c>
    </row>
    <row r="284" spans="1:12" x14ac:dyDescent="0.2">
      <c r="A284" s="16" t="s">
        <v>403</v>
      </c>
      <c r="B284" s="34" t="s">
        <v>294</v>
      </c>
      <c r="C284" s="8">
        <v>20.468472853000002</v>
      </c>
      <c r="D284" s="43" t="str">
        <f>IF($B284="N/A","N/A",IF(C284&lt;=40,"Yes","No"))</f>
        <v>Yes</v>
      </c>
      <c r="E284" s="8">
        <v>20.287258668</v>
      </c>
      <c r="F284" s="43" t="str">
        <f>IF($B284="N/A","N/A",IF(E284&lt;=40,"Yes","No"))</f>
        <v>Yes</v>
      </c>
      <c r="G284" s="8">
        <v>19.932345382000001</v>
      </c>
      <c r="H284" s="43" t="str">
        <f>IF($B284="N/A","N/A",IF(G284&lt;=40,"Yes","No"))</f>
        <v>Yes</v>
      </c>
      <c r="I284" s="12">
        <v>-0.88500000000000001</v>
      </c>
      <c r="J284" s="12">
        <v>-1.75</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3580</v>
      </c>
      <c r="D289" s="11" t="str">
        <f t="shared" si="83"/>
        <v>N/A</v>
      </c>
      <c r="E289" s="1">
        <v>2307</v>
      </c>
      <c r="F289" s="11" t="str">
        <f t="shared" ref="F289:F303" si="90">IF($B289="N/A","N/A",IF(E289&gt;10,"No",IF(E289&lt;-10,"No","Yes")))</f>
        <v>N/A</v>
      </c>
      <c r="G289" s="1">
        <v>1890</v>
      </c>
      <c r="H289" s="11" t="str">
        <f t="shared" ref="H289:H303" si="91">IF($B289="N/A","N/A",IF(G289&gt;10,"No",IF(G289&lt;-10,"No","Yes")))</f>
        <v>N/A</v>
      </c>
      <c r="I289" s="12">
        <v>-35.6</v>
      </c>
      <c r="J289" s="12">
        <v>-18.100000000000001</v>
      </c>
      <c r="K289" s="1" t="s">
        <v>217</v>
      </c>
      <c r="L289" s="9" t="str">
        <f t="shared" ref="L289:L300" si="92">IF(J289="Div by 0", "N/A", IF(K289="N/A","N/A", IF(J289&gt;VALUE(MID(K289,1,2)), "No", IF(J289&lt;-1*VALUE(MID(K289,1,2)), "No", "Yes"))))</f>
        <v>N/A</v>
      </c>
    </row>
    <row r="290" spans="1:12" x14ac:dyDescent="0.2">
      <c r="A290" s="16" t="s">
        <v>701</v>
      </c>
      <c r="B290" s="1" t="s">
        <v>217</v>
      </c>
      <c r="C290" s="1">
        <v>10577</v>
      </c>
      <c r="D290" s="11" t="str">
        <f t="shared" si="83"/>
        <v>N/A</v>
      </c>
      <c r="E290" s="1">
        <v>8451</v>
      </c>
      <c r="F290" s="11" t="str">
        <f t="shared" si="90"/>
        <v>N/A</v>
      </c>
      <c r="G290" s="1">
        <v>6357</v>
      </c>
      <c r="H290" s="11" t="str">
        <f t="shared" si="91"/>
        <v>N/A</v>
      </c>
      <c r="I290" s="12">
        <v>-20.100000000000001</v>
      </c>
      <c r="J290" s="12">
        <v>-24.8</v>
      </c>
      <c r="K290" s="1" t="s">
        <v>217</v>
      </c>
      <c r="L290" s="9" t="str">
        <f t="shared" si="92"/>
        <v>N/A</v>
      </c>
    </row>
    <row r="291" spans="1:12" x14ac:dyDescent="0.2">
      <c r="A291" s="16" t="s">
        <v>719</v>
      </c>
      <c r="B291" s="34" t="s">
        <v>217</v>
      </c>
      <c r="C291" s="13">
        <v>0</v>
      </c>
      <c r="D291" s="11" t="str">
        <f t="shared" si="83"/>
        <v>N/A</v>
      </c>
      <c r="E291" s="13">
        <v>1.18329192E-2</v>
      </c>
      <c r="F291" s="11" t="str">
        <f t="shared" si="90"/>
        <v>N/A</v>
      </c>
      <c r="G291" s="13">
        <v>0</v>
      </c>
      <c r="H291" s="11" t="str">
        <f t="shared" si="91"/>
        <v>N/A</v>
      </c>
      <c r="I291" s="12" t="s">
        <v>1743</v>
      </c>
      <c r="J291" s="12">
        <v>-100</v>
      </c>
      <c r="K291" s="34" t="s">
        <v>217</v>
      </c>
      <c r="L291" s="9" t="str">
        <f t="shared" si="92"/>
        <v>N/A</v>
      </c>
    </row>
    <row r="292" spans="1:12" x14ac:dyDescent="0.2">
      <c r="A292" s="16" t="s">
        <v>712</v>
      </c>
      <c r="B292" s="1" t="s">
        <v>217</v>
      </c>
      <c r="C292" s="1">
        <v>4548</v>
      </c>
      <c r="D292" s="11" t="str">
        <f t="shared" si="83"/>
        <v>N/A</v>
      </c>
      <c r="E292" s="1">
        <v>3461.6666667</v>
      </c>
      <c r="F292" s="11" t="str">
        <f t="shared" si="90"/>
        <v>N/A</v>
      </c>
      <c r="G292" s="1">
        <v>2979.5</v>
      </c>
      <c r="H292" s="11" t="str">
        <f t="shared" si="91"/>
        <v>N/A</v>
      </c>
      <c r="I292" s="12">
        <v>-23.9</v>
      </c>
      <c r="J292" s="12">
        <v>-13.9</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170925</v>
      </c>
      <c r="F308" s="1" t="s">
        <v>217</v>
      </c>
      <c r="G308" s="1">
        <v>114732</v>
      </c>
      <c r="H308" s="1" t="s">
        <v>217</v>
      </c>
      <c r="I308" s="12" t="s">
        <v>217</v>
      </c>
      <c r="J308" s="12">
        <v>-32.9</v>
      </c>
      <c r="K308" s="1" t="s">
        <v>217</v>
      </c>
      <c r="L308" s="9" t="str">
        <f>IF(J308="Div by 0", "N/A", IF(K308="N/A","N/A", IF(J308&gt;VALUE(MID(K308,1,2)), "No", IF(J308&lt;-1*VALUE(MID(K308,1,2)), "No", "Yes"))))</f>
        <v>N/A</v>
      </c>
    </row>
    <row r="309" spans="1:12" x14ac:dyDescent="0.2">
      <c r="A309" s="72" t="s">
        <v>73</v>
      </c>
      <c r="B309" s="34" t="s">
        <v>217</v>
      </c>
      <c r="C309" s="35">
        <v>1169007</v>
      </c>
      <c r="D309" s="43" t="str">
        <f>IF($B309="N/A","N/A",IF(C309&gt;10,"No",IF(C309&lt;-10,"No","Yes")))</f>
        <v>N/A</v>
      </c>
      <c r="E309" s="35">
        <v>1303459</v>
      </c>
      <c r="F309" s="43" t="str">
        <f>IF($B309="N/A","N/A",IF(E309&gt;10,"No",IF(E309&lt;-10,"No","Yes")))</f>
        <v>N/A</v>
      </c>
      <c r="G309" s="35">
        <v>1217904</v>
      </c>
      <c r="H309" s="43" t="str">
        <f>IF($B309="N/A","N/A",IF(G309&gt;10,"No",IF(G309&lt;-10,"No","Yes")))</f>
        <v>N/A</v>
      </c>
      <c r="I309" s="12">
        <v>11.5</v>
      </c>
      <c r="J309" s="12">
        <v>-6.56</v>
      </c>
      <c r="K309" s="44" t="s">
        <v>734</v>
      </c>
      <c r="L309" s="9" t="str">
        <f t="shared" ref="L309:L338" si="94">IF(J309="Div by 0", "N/A", IF(K309="N/A","N/A", IF(J309&gt;VALUE(MID(K309,1,2)), "No", IF(J309&lt;-1*VALUE(MID(K309,1,2)), "No", "Yes"))))</f>
        <v>Yes</v>
      </c>
    </row>
    <row r="310" spans="1:12" x14ac:dyDescent="0.2">
      <c r="A310" s="57" t="s">
        <v>186</v>
      </c>
      <c r="B310" s="34" t="s">
        <v>217</v>
      </c>
      <c r="C310" s="35">
        <v>71565</v>
      </c>
      <c r="D310" s="11" t="str">
        <f t="shared" ref="D310:D313" si="95">IF($B310="N/A","N/A",IF(C310&gt;10,"No",IF(C310&lt;-10,"No","Yes")))</f>
        <v>N/A</v>
      </c>
      <c r="E310" s="35">
        <v>76585</v>
      </c>
      <c r="F310" s="11" t="str">
        <f t="shared" ref="F310:F313" si="96">IF($B310="N/A","N/A",IF(E310&gt;10,"No",IF(E310&lt;-10,"No","Yes")))</f>
        <v>N/A</v>
      </c>
      <c r="G310" s="35">
        <v>74137</v>
      </c>
      <c r="H310" s="11" t="str">
        <f t="shared" ref="H310:H313" si="97">IF($B310="N/A","N/A",IF(G310&gt;10,"No",IF(G310&lt;-10,"No","Yes")))</f>
        <v>N/A</v>
      </c>
      <c r="I310" s="12">
        <v>7.0149999999999997</v>
      </c>
      <c r="J310" s="12">
        <v>-3.2</v>
      </c>
      <c r="K310" s="44" t="s">
        <v>734</v>
      </c>
      <c r="L310" s="9" t="str">
        <f>IF(J310="Div by 0", "N/A", IF(OR(J310="N/A",K310="N/A"),"N/A", IF(J310&gt;VALUE(MID(K310,1,2)), "No", IF(J310&lt;-1*VALUE(MID(K310,1,2)), "No", "Yes"))))</f>
        <v>Yes</v>
      </c>
    </row>
    <row r="311" spans="1:12" x14ac:dyDescent="0.2">
      <c r="A311" s="57" t="s">
        <v>187</v>
      </c>
      <c r="B311" s="34" t="s">
        <v>217</v>
      </c>
      <c r="C311" s="35">
        <v>132078</v>
      </c>
      <c r="D311" s="11" t="str">
        <f t="shared" si="95"/>
        <v>N/A</v>
      </c>
      <c r="E311" s="35">
        <v>136803</v>
      </c>
      <c r="F311" s="11" t="str">
        <f t="shared" si="96"/>
        <v>N/A</v>
      </c>
      <c r="G311" s="35">
        <v>138438</v>
      </c>
      <c r="H311" s="11" t="str">
        <f t="shared" si="97"/>
        <v>N/A</v>
      </c>
      <c r="I311" s="12">
        <v>3.577</v>
      </c>
      <c r="J311" s="12">
        <v>1.1950000000000001</v>
      </c>
      <c r="K311" s="44" t="s">
        <v>734</v>
      </c>
      <c r="L311" s="9" t="str">
        <f t="shared" ref="L311:L313" si="98">IF(J311="Div by 0", "N/A", IF(OR(J311="N/A",K311="N/A"),"N/A", IF(J311&gt;VALUE(MID(K311,1,2)), "No", IF(J311&lt;-1*VALUE(MID(K311,1,2)), "No", "Yes"))))</f>
        <v>Yes</v>
      </c>
    </row>
    <row r="312" spans="1:12" x14ac:dyDescent="0.2">
      <c r="A312" s="57" t="s">
        <v>188</v>
      </c>
      <c r="B312" s="34" t="s">
        <v>217</v>
      </c>
      <c r="C312" s="35">
        <v>542824</v>
      </c>
      <c r="D312" s="11" t="str">
        <f t="shared" si="95"/>
        <v>N/A</v>
      </c>
      <c r="E312" s="35">
        <v>599705</v>
      </c>
      <c r="F312" s="11" t="str">
        <f t="shared" si="96"/>
        <v>N/A</v>
      </c>
      <c r="G312" s="35">
        <v>560362</v>
      </c>
      <c r="H312" s="11" t="str">
        <f t="shared" si="97"/>
        <v>N/A</v>
      </c>
      <c r="I312" s="12">
        <v>10.48</v>
      </c>
      <c r="J312" s="12">
        <v>-6.56</v>
      </c>
      <c r="K312" s="44" t="s">
        <v>734</v>
      </c>
      <c r="L312" s="9" t="str">
        <f t="shared" si="98"/>
        <v>Yes</v>
      </c>
    </row>
    <row r="313" spans="1:12" x14ac:dyDescent="0.2">
      <c r="A313" s="7" t="s">
        <v>189</v>
      </c>
      <c r="B313" s="34" t="s">
        <v>217</v>
      </c>
      <c r="C313" s="35">
        <v>422540</v>
      </c>
      <c r="D313" s="11" t="str">
        <f t="shared" si="95"/>
        <v>N/A</v>
      </c>
      <c r="E313" s="35">
        <v>490366</v>
      </c>
      <c r="F313" s="11" t="str">
        <f t="shared" si="96"/>
        <v>N/A</v>
      </c>
      <c r="G313" s="35">
        <v>444967</v>
      </c>
      <c r="H313" s="11" t="str">
        <f t="shared" si="97"/>
        <v>N/A</v>
      </c>
      <c r="I313" s="12">
        <v>16.05</v>
      </c>
      <c r="J313" s="12">
        <v>-9.26</v>
      </c>
      <c r="K313" s="44" t="s">
        <v>734</v>
      </c>
      <c r="L313" s="9" t="str">
        <f t="shared" si="98"/>
        <v>Yes</v>
      </c>
    </row>
    <row r="314" spans="1:12" x14ac:dyDescent="0.2">
      <c r="A314" s="57" t="s">
        <v>1113</v>
      </c>
      <c r="B314" s="13" t="s">
        <v>217</v>
      </c>
      <c r="C314" s="35" t="s">
        <v>217</v>
      </c>
      <c r="D314" s="9" t="str">
        <f t="shared" ref="D314:F317" si="99">IF($B314="N/A","N/A",IF(C314&lt;0,"No","Yes"))</f>
        <v>N/A</v>
      </c>
      <c r="E314" s="35">
        <v>620443</v>
      </c>
      <c r="F314" s="9" t="str">
        <f t="shared" si="99"/>
        <v>N/A</v>
      </c>
      <c r="G314" s="35">
        <v>579315</v>
      </c>
      <c r="H314" s="9" t="str">
        <f t="shared" ref="H314:H317" si="100">IF($B314="N/A","N/A",IF(G314&lt;0,"No","Yes"))</f>
        <v>N/A</v>
      </c>
      <c r="I314" s="12" t="s">
        <v>217</v>
      </c>
      <c r="J314" s="12">
        <v>-6.63</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43059</v>
      </c>
      <c r="F315" s="9" t="str">
        <f t="shared" si="99"/>
        <v>N/A</v>
      </c>
      <c r="G315" s="35">
        <v>42350</v>
      </c>
      <c r="H315" s="9" t="str">
        <f t="shared" si="100"/>
        <v>N/A</v>
      </c>
      <c r="I315" s="12" t="s">
        <v>217</v>
      </c>
      <c r="J315" s="12">
        <v>-1.65</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543412</v>
      </c>
      <c r="F316" s="9" t="str">
        <f t="shared" si="99"/>
        <v>N/A</v>
      </c>
      <c r="G316" s="35">
        <v>501306</v>
      </c>
      <c r="H316" s="9" t="str">
        <f t="shared" si="100"/>
        <v>N/A</v>
      </c>
      <c r="I316" s="12" t="s">
        <v>217</v>
      </c>
      <c r="J316" s="12">
        <v>-7.75</v>
      </c>
      <c r="K316" s="1" t="s">
        <v>733</v>
      </c>
      <c r="L316" s="9" t="str">
        <f t="shared" si="101"/>
        <v>Yes</v>
      </c>
    </row>
    <row r="317" spans="1:12" x14ac:dyDescent="0.2">
      <c r="A317" s="57" t="s">
        <v>1114</v>
      </c>
      <c r="B317" s="13" t="s">
        <v>217</v>
      </c>
      <c r="C317" s="35" t="s">
        <v>217</v>
      </c>
      <c r="D317" s="9" t="str">
        <f t="shared" si="99"/>
        <v>N/A</v>
      </c>
      <c r="E317" s="35">
        <v>81136</v>
      </c>
      <c r="F317" s="9" t="str">
        <f t="shared" si="99"/>
        <v>N/A</v>
      </c>
      <c r="G317" s="35">
        <v>80052</v>
      </c>
      <c r="H317" s="9" t="str">
        <f t="shared" si="100"/>
        <v>N/A</v>
      </c>
      <c r="I317" s="12" t="s">
        <v>217</v>
      </c>
      <c r="J317" s="12">
        <v>-1.34</v>
      </c>
      <c r="K317" s="1" t="s">
        <v>733</v>
      </c>
      <c r="L317" s="9" t="str">
        <f t="shared" si="101"/>
        <v>Yes</v>
      </c>
    </row>
    <row r="318" spans="1:12" x14ac:dyDescent="0.2">
      <c r="A318" s="57" t="s">
        <v>98</v>
      </c>
      <c r="B318" s="34" t="s">
        <v>295</v>
      </c>
      <c r="C318" s="8">
        <v>89.576024779999997</v>
      </c>
      <c r="D318" s="43" t="str">
        <f>IF($B318="N/A","N/A",IF(C318&gt;80,"Yes","No"))</f>
        <v>Yes</v>
      </c>
      <c r="E318" s="8">
        <v>90.414658228999997</v>
      </c>
      <c r="F318" s="43" t="str">
        <f>IF($B318="N/A","N/A",IF(E318&gt;80,"Yes","No"))</f>
        <v>Yes</v>
      </c>
      <c r="G318" s="8">
        <v>93.226641837000003</v>
      </c>
      <c r="H318" s="43" t="str">
        <f>IF($B318="N/A","N/A",IF(G318&gt;80,"Yes","No"))</f>
        <v>Yes</v>
      </c>
      <c r="I318" s="12">
        <v>0.93620000000000003</v>
      </c>
      <c r="J318" s="12">
        <v>3.11</v>
      </c>
      <c r="K318" s="44" t="s">
        <v>734</v>
      </c>
      <c r="L318" s="9" t="str">
        <f t="shared" si="94"/>
        <v>Yes</v>
      </c>
    </row>
    <row r="319" spans="1:12" x14ac:dyDescent="0.2">
      <c r="A319" s="57" t="s">
        <v>336</v>
      </c>
      <c r="B319" s="34" t="s">
        <v>282</v>
      </c>
      <c r="C319" s="8">
        <v>7.5036334256000004</v>
      </c>
      <c r="D319" s="43" t="str">
        <f>IF($B319="N/A","N/A",IF(C319&gt;=5,"No",IF(C319&lt;0,"No","Yes")))</f>
        <v>No</v>
      </c>
      <c r="E319" s="8">
        <v>6.9037077498999997</v>
      </c>
      <c r="F319" s="43" t="str">
        <f>IF($B319="N/A","N/A",IF(E319&gt;=5,"No",IF(E319&lt;0,"No","Yes")))</f>
        <v>No</v>
      </c>
      <c r="G319" s="8">
        <v>3.9337254824999999</v>
      </c>
      <c r="H319" s="43" t="str">
        <f>IF($B319="N/A","N/A",IF(G319&gt;=5,"No",IF(G319&lt;0,"No","Yes")))</f>
        <v>Yes</v>
      </c>
      <c r="I319" s="12">
        <v>-8</v>
      </c>
      <c r="J319" s="12">
        <v>-43</v>
      </c>
      <c r="K319" s="44" t="s">
        <v>734</v>
      </c>
      <c r="L319" s="9" t="str">
        <f t="shared" si="94"/>
        <v>No</v>
      </c>
    </row>
    <row r="320" spans="1:12" x14ac:dyDescent="0.2">
      <c r="A320" s="57" t="s">
        <v>344</v>
      </c>
      <c r="B320" s="47" t="s">
        <v>282</v>
      </c>
      <c r="C320" s="8">
        <v>2.5184622503999998</v>
      </c>
      <c r="D320" s="43" t="str">
        <f>IF($B320="N/A","N/A",IF(C320&gt;=5,"No",IF(C320&lt;0,"No","Yes")))</f>
        <v>Yes</v>
      </c>
      <c r="E320" s="8">
        <v>2.3952421979</v>
      </c>
      <c r="F320" s="43" t="str">
        <f>IF($B320="N/A","N/A",IF(E320&gt;=5,"No",IF(E320&lt;0,"No","Yes")))</f>
        <v>Yes</v>
      </c>
      <c r="G320" s="8">
        <v>2.5685932553000002</v>
      </c>
      <c r="H320" s="43" t="str">
        <f>IF($B320="N/A","N/A",IF(G320&gt;=5,"No",IF(G320&lt;0,"No","Yes")))</f>
        <v>Yes</v>
      </c>
      <c r="I320" s="12">
        <v>-4.8899999999999997</v>
      </c>
      <c r="J320" s="12">
        <v>7.2370000000000001</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0.40187954390000002</v>
      </c>
      <c r="D323" s="43" t="str">
        <f>IF($B323="N/A","N/A",IF(C323&gt;=5,"No",IF(C323&lt;0,"No","Yes")))</f>
        <v>Yes</v>
      </c>
      <c r="E323" s="8">
        <v>0.28639182359999998</v>
      </c>
      <c r="F323" s="43" t="str">
        <f>IF($B323="N/A","N/A",IF(E323&gt;=5,"No",IF(E323&lt;0,"No","Yes")))</f>
        <v>Yes</v>
      </c>
      <c r="G323" s="8">
        <v>0.27103942510000001</v>
      </c>
      <c r="H323" s="43" t="str">
        <f>IF($B323="N/A","N/A",IF(G323&gt;=5,"No",IF(G323&lt;0,"No","Yes")))</f>
        <v>Yes</v>
      </c>
      <c r="I323" s="12">
        <v>-28.7</v>
      </c>
      <c r="J323" s="12">
        <v>-5.36</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4.0469389832999996</v>
      </c>
      <c r="D333" s="43" t="str">
        <f>IF($B333="N/A","N/A",IF(C333&gt;15,"No",IF(C333&lt;2,"No","Yes")))</f>
        <v>Yes</v>
      </c>
      <c r="E333" s="8">
        <v>3.6245098618</v>
      </c>
      <c r="F333" s="43" t="str">
        <f>IF($B333="N/A","N/A",IF(E333&gt;15,"No",IF(E333&lt;2,"No","Yes")))</f>
        <v>Yes</v>
      </c>
      <c r="G333" s="8">
        <v>3.5240872844000002</v>
      </c>
      <c r="H333" s="43" t="str">
        <f>IF($B333="N/A","N/A",IF(G333&gt;15,"No",IF(G333&lt;2,"No","Yes")))</f>
        <v>Yes</v>
      </c>
      <c r="I333" s="12">
        <v>-10.4</v>
      </c>
      <c r="J333" s="12">
        <v>-2.77</v>
      </c>
      <c r="K333" s="44" t="s">
        <v>734</v>
      </c>
      <c r="L333" s="9" t="str">
        <f t="shared" si="94"/>
        <v>Yes</v>
      </c>
    </row>
    <row r="334" spans="1:12" x14ac:dyDescent="0.2">
      <c r="A334" s="57" t="s">
        <v>1120</v>
      </c>
      <c r="B334" s="34" t="s">
        <v>217</v>
      </c>
      <c r="C334" s="35">
        <v>79178</v>
      </c>
      <c r="D334" s="43" t="str">
        <f>IF($B334="N/A","N/A",IF(C334&gt;10,"No",IF(C334&lt;-10,"No","Yes")))</f>
        <v>N/A</v>
      </c>
      <c r="E334" s="35">
        <v>82523</v>
      </c>
      <c r="F334" s="43" t="str">
        <f>IF($B334="N/A","N/A",IF(E334&gt;10,"No",IF(E334&lt;-10,"No","Yes")))</f>
        <v>N/A</v>
      </c>
      <c r="G334" s="35">
        <v>69586</v>
      </c>
      <c r="H334" s="43" t="str">
        <f>IF($B334="N/A","N/A",IF(G334&gt;10,"No",IF(G334&lt;-10,"No","Yes")))</f>
        <v>N/A</v>
      </c>
      <c r="I334" s="12">
        <v>4.2249999999999996</v>
      </c>
      <c r="J334" s="12">
        <v>-15.7</v>
      </c>
      <c r="K334" s="44" t="s">
        <v>734</v>
      </c>
      <c r="L334" s="9" t="str">
        <f t="shared" si="94"/>
        <v>No</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17413</v>
      </c>
      <c r="D337" s="43" t="str">
        <f>IF($B337="N/A","N/A",IF(C337&gt;10,"No",IF(C337&lt;-10,"No","Yes")))</f>
        <v>N/A</v>
      </c>
      <c r="E337" s="35">
        <v>16859</v>
      </c>
      <c r="F337" s="43" t="str">
        <f>IF($B337="N/A","N/A",IF(E337&gt;10,"No",IF(E337&lt;-10,"No","Yes")))</f>
        <v>N/A</v>
      </c>
      <c r="G337" s="35">
        <v>3771</v>
      </c>
      <c r="H337" s="43" t="str">
        <f>IF($B337="N/A","N/A",IF(G337&gt;10,"No",IF(G337&lt;-10,"No","Yes")))</f>
        <v>N/A</v>
      </c>
      <c r="I337" s="12">
        <v>-3.18</v>
      </c>
      <c r="J337" s="12">
        <v>-77.599999999999994</v>
      </c>
      <c r="K337" s="44" t="s">
        <v>734</v>
      </c>
      <c r="L337" s="9" t="str">
        <f t="shared" si="94"/>
        <v>No</v>
      </c>
    </row>
    <row r="338" spans="1:12" x14ac:dyDescent="0.2">
      <c r="A338" s="57" t="s">
        <v>148</v>
      </c>
      <c r="B338" s="34" t="s">
        <v>217</v>
      </c>
      <c r="C338" s="35">
        <v>289</v>
      </c>
      <c r="D338" s="43" t="str">
        <f>IF($B338="N/A","N/A",IF(C338&gt;10,"No",IF(C338&lt;-10,"No","Yes")))</f>
        <v>N/A</v>
      </c>
      <c r="E338" s="35">
        <v>464</v>
      </c>
      <c r="F338" s="43" t="str">
        <f>IF($B338="N/A","N/A",IF(E338&gt;10,"No",IF(E338&lt;-10,"No","Yes")))</f>
        <v>N/A</v>
      </c>
      <c r="G338" s="35">
        <v>144</v>
      </c>
      <c r="H338" s="43" t="str">
        <f>IF($B338="N/A","N/A",IF(G338&gt;10,"No",IF(G338&lt;-10,"No","Yes")))</f>
        <v>N/A</v>
      </c>
      <c r="I338" s="12">
        <v>60.55</v>
      </c>
      <c r="J338" s="12">
        <v>-69</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7633830588</v>
      </c>
      <c r="D6" s="11" t="str">
        <f t="shared" ref="D6:D12" si="0">IF($B6="N/A","N/A",IF(C6&gt;10,"No",IF(C6&lt;-10,"No","Yes")))</f>
        <v>N/A</v>
      </c>
      <c r="E6" s="14">
        <v>8877483130</v>
      </c>
      <c r="F6" s="11" t="str">
        <f t="shared" ref="F6:F12" si="1">IF($B6="N/A","N/A",IF(E6&gt;10,"No",IF(E6&lt;-10,"No","Yes")))</f>
        <v>N/A</v>
      </c>
      <c r="G6" s="14">
        <v>8024642523</v>
      </c>
      <c r="H6" s="11" t="str">
        <f t="shared" ref="H6:H12" si="2">IF($B6="N/A","N/A",IF(G6&gt;10,"No",IF(G6&lt;-10,"No","Yes")))</f>
        <v>N/A</v>
      </c>
      <c r="I6" s="12">
        <v>16.29</v>
      </c>
      <c r="J6" s="12">
        <v>-9.61</v>
      </c>
      <c r="K6" s="47" t="s">
        <v>732</v>
      </c>
      <c r="L6" s="9" t="str">
        <f t="shared" ref="L6:L13" si="3">IF(J6="Div by 0", "N/A", IF(K6="N/A","N/A", IF(J6&gt;VALUE(MID(K6,1,2)), "No", IF(J6&lt;-1*VALUE(MID(K6,1,2)), "No", "Yes"))))</f>
        <v>Yes</v>
      </c>
    </row>
    <row r="7" spans="1:12" x14ac:dyDescent="0.2">
      <c r="A7" s="4" t="s">
        <v>1121</v>
      </c>
      <c r="B7" s="47" t="s">
        <v>217</v>
      </c>
      <c r="C7" s="14">
        <v>4759.0175459000002</v>
      </c>
      <c r="D7" s="11" t="str">
        <f t="shared" si="0"/>
        <v>N/A</v>
      </c>
      <c r="E7" s="14">
        <v>5026.8674643000004</v>
      </c>
      <c r="F7" s="11" t="str">
        <f t="shared" si="1"/>
        <v>N/A</v>
      </c>
      <c r="G7" s="14">
        <v>5523.1024101000003</v>
      </c>
      <c r="H7" s="11" t="str">
        <f t="shared" si="2"/>
        <v>N/A</v>
      </c>
      <c r="I7" s="12">
        <v>5.6280000000000001</v>
      </c>
      <c r="J7" s="12">
        <v>9.8719999999999999</v>
      </c>
      <c r="K7" s="47" t="s">
        <v>732</v>
      </c>
      <c r="L7" s="9" t="str">
        <f t="shared" si="3"/>
        <v>Yes</v>
      </c>
    </row>
    <row r="8" spans="1:12" x14ac:dyDescent="0.2">
      <c r="A8" s="4" t="s">
        <v>720</v>
      </c>
      <c r="B8" s="47" t="s">
        <v>217</v>
      </c>
      <c r="C8" s="14">
        <v>1127</v>
      </c>
      <c r="D8" s="11" t="str">
        <f t="shared" si="0"/>
        <v>N/A</v>
      </c>
      <c r="E8" s="14">
        <v>1370</v>
      </c>
      <c r="F8" s="11" t="str">
        <f t="shared" si="1"/>
        <v>N/A</v>
      </c>
      <c r="G8" s="14">
        <v>1710</v>
      </c>
      <c r="H8" s="11" t="str">
        <f t="shared" si="2"/>
        <v>N/A</v>
      </c>
      <c r="I8" s="12">
        <v>21.56</v>
      </c>
      <c r="J8" s="12">
        <v>24.82</v>
      </c>
      <c r="K8" s="47" t="s">
        <v>732</v>
      </c>
      <c r="L8" s="9" t="str">
        <f t="shared" si="3"/>
        <v>Yes</v>
      </c>
    </row>
    <row r="9" spans="1:12" x14ac:dyDescent="0.2">
      <c r="A9" s="4" t="s">
        <v>721</v>
      </c>
      <c r="B9" s="47" t="s">
        <v>217</v>
      </c>
      <c r="C9" s="14">
        <v>2017</v>
      </c>
      <c r="D9" s="11" t="str">
        <f t="shared" si="0"/>
        <v>N/A</v>
      </c>
      <c r="E9" s="14">
        <v>2278</v>
      </c>
      <c r="F9" s="11" t="str">
        <f t="shared" si="1"/>
        <v>N/A</v>
      </c>
      <c r="G9" s="14">
        <v>2653</v>
      </c>
      <c r="H9" s="11" t="str">
        <f t="shared" si="2"/>
        <v>N/A</v>
      </c>
      <c r="I9" s="12">
        <v>12.94</v>
      </c>
      <c r="J9" s="12">
        <v>16.46</v>
      </c>
      <c r="K9" s="47" t="s">
        <v>732</v>
      </c>
      <c r="L9" s="9" t="str">
        <f t="shared" si="3"/>
        <v>Yes</v>
      </c>
    </row>
    <row r="10" spans="1:12" x14ac:dyDescent="0.2">
      <c r="A10" s="4" t="s">
        <v>722</v>
      </c>
      <c r="B10" s="47" t="s">
        <v>217</v>
      </c>
      <c r="C10" s="14">
        <v>4405</v>
      </c>
      <c r="D10" s="11" t="str">
        <f t="shared" si="0"/>
        <v>N/A</v>
      </c>
      <c r="E10" s="14">
        <v>4863</v>
      </c>
      <c r="F10" s="11" t="str">
        <f t="shared" si="1"/>
        <v>N/A</v>
      </c>
      <c r="G10" s="14">
        <v>5351</v>
      </c>
      <c r="H10" s="11" t="str">
        <f t="shared" si="2"/>
        <v>N/A</v>
      </c>
      <c r="I10" s="12">
        <v>10.4</v>
      </c>
      <c r="J10" s="12">
        <v>10.029999999999999</v>
      </c>
      <c r="K10" s="47" t="s">
        <v>732</v>
      </c>
      <c r="L10" s="9" t="str">
        <f t="shared" si="3"/>
        <v>Yes</v>
      </c>
    </row>
    <row r="11" spans="1:12" x14ac:dyDescent="0.2">
      <c r="A11" s="4" t="s">
        <v>723</v>
      </c>
      <c r="B11" s="47" t="s">
        <v>217</v>
      </c>
      <c r="C11" s="14">
        <v>12950</v>
      </c>
      <c r="D11" s="11" t="str">
        <f t="shared" si="0"/>
        <v>N/A</v>
      </c>
      <c r="E11" s="14">
        <v>12937</v>
      </c>
      <c r="F11" s="11" t="str">
        <f t="shared" si="1"/>
        <v>N/A</v>
      </c>
      <c r="G11" s="14">
        <v>15168</v>
      </c>
      <c r="H11" s="11" t="str">
        <f t="shared" si="2"/>
        <v>N/A</v>
      </c>
      <c r="I11" s="12">
        <v>-0.1</v>
      </c>
      <c r="J11" s="12">
        <v>17.25</v>
      </c>
      <c r="K11" s="47" t="s">
        <v>732</v>
      </c>
      <c r="L11" s="9" t="str">
        <f t="shared" si="3"/>
        <v>Yes</v>
      </c>
    </row>
    <row r="12" spans="1:12" x14ac:dyDescent="0.2">
      <c r="A12" s="4" t="s">
        <v>724</v>
      </c>
      <c r="B12" s="47" t="s">
        <v>217</v>
      </c>
      <c r="C12" s="14">
        <v>41544</v>
      </c>
      <c r="D12" s="11" t="str">
        <f t="shared" si="0"/>
        <v>N/A</v>
      </c>
      <c r="E12" s="14">
        <v>41520</v>
      </c>
      <c r="F12" s="11" t="str">
        <f t="shared" si="1"/>
        <v>N/A</v>
      </c>
      <c r="G12" s="14">
        <v>43428</v>
      </c>
      <c r="H12" s="11" t="str">
        <f t="shared" si="2"/>
        <v>N/A</v>
      </c>
      <c r="I12" s="12">
        <v>-5.8000000000000003E-2</v>
      </c>
      <c r="J12" s="12">
        <v>4.5949999999999998</v>
      </c>
      <c r="K12" s="47" t="s">
        <v>732</v>
      </c>
      <c r="L12" s="9" t="str">
        <f t="shared" si="3"/>
        <v>Yes</v>
      </c>
    </row>
    <row r="13" spans="1:12" x14ac:dyDescent="0.2">
      <c r="A13" s="4" t="s">
        <v>74</v>
      </c>
      <c r="B13" s="47" t="s">
        <v>217</v>
      </c>
      <c r="C13" s="14">
        <v>10515344</v>
      </c>
      <c r="D13" s="11" t="str">
        <f>IF($B13="N/A","N/A",IF(C13&gt;10,"No",IF(C13&lt;-10,"No","Yes")))</f>
        <v>N/A</v>
      </c>
      <c r="E13" s="14">
        <v>9528894</v>
      </c>
      <c r="F13" s="11" t="str">
        <f>IF($B13="N/A","N/A",IF(E13&gt;10,"No",IF(E13&lt;-10,"No","Yes")))</f>
        <v>N/A</v>
      </c>
      <c r="G13" s="14">
        <v>14935921</v>
      </c>
      <c r="H13" s="11" t="str">
        <f>IF($B13="N/A","N/A",IF(G13&gt;10,"No",IF(G13&lt;-10,"No","Yes")))</f>
        <v>N/A</v>
      </c>
      <c r="I13" s="12">
        <v>-9.3800000000000008</v>
      </c>
      <c r="J13" s="12">
        <v>56.74</v>
      </c>
      <c r="K13" s="47" t="s">
        <v>732</v>
      </c>
      <c r="L13" s="9" t="str">
        <f t="shared" si="3"/>
        <v>No</v>
      </c>
    </row>
    <row r="14" spans="1:12" x14ac:dyDescent="0.2">
      <c r="A14" s="60" t="s">
        <v>161</v>
      </c>
      <c r="B14" s="34" t="s">
        <v>217</v>
      </c>
      <c r="C14" s="8">
        <v>9.6934249416</v>
      </c>
      <c r="D14" s="43" t="str">
        <f t="shared" ref="D14:D18" si="4">IF($B14="N/A","N/A",IF(C14&gt;10,"No",IF(C14&lt;-10,"No","Yes")))</f>
        <v>N/A</v>
      </c>
      <c r="E14" s="8">
        <v>8.6441899720999995</v>
      </c>
      <c r="F14" s="43" t="str">
        <f t="shared" ref="F14:F18" si="5">IF($B14="N/A","N/A",IF(E14&gt;10,"No",IF(E14&lt;-10,"No","Yes")))</f>
        <v>N/A</v>
      </c>
      <c r="G14" s="8">
        <v>7.0888133783000002</v>
      </c>
      <c r="H14" s="43" t="str">
        <f t="shared" ref="H14:H18" si="6">IF($B14="N/A","N/A",IF(G14&gt;10,"No",IF(G14&lt;-10,"No","Yes")))</f>
        <v>N/A</v>
      </c>
      <c r="I14" s="12">
        <v>-10.8</v>
      </c>
      <c r="J14" s="12">
        <v>-18</v>
      </c>
      <c r="K14" s="44" t="s">
        <v>732</v>
      </c>
      <c r="L14" s="9" t="str">
        <f t="shared" ref="L14:L18" si="7">IF(J14="Div by 0", "N/A", IF(K14="N/A","N/A", IF(J14&gt;VALUE(MID(K14,1,2)), "No", IF(J14&lt;-1*VALUE(MID(K14,1,2)), "No", "Yes"))))</f>
        <v>Yes</v>
      </c>
    </row>
    <row r="15" spans="1:12" x14ac:dyDescent="0.2">
      <c r="A15" s="4" t="s">
        <v>418</v>
      </c>
      <c r="B15" s="34" t="s">
        <v>217</v>
      </c>
      <c r="C15" s="8">
        <v>26.800634228</v>
      </c>
      <c r="D15" s="43" t="str">
        <f t="shared" si="4"/>
        <v>N/A</v>
      </c>
      <c r="E15" s="8">
        <v>26.317922431</v>
      </c>
      <c r="F15" s="43" t="str">
        <f t="shared" si="5"/>
        <v>N/A</v>
      </c>
      <c r="G15" s="8">
        <v>27.597894370999999</v>
      </c>
      <c r="H15" s="43" t="str">
        <f t="shared" si="6"/>
        <v>N/A</v>
      </c>
      <c r="I15" s="12">
        <v>-1.8</v>
      </c>
      <c r="J15" s="12">
        <v>4.8630000000000004</v>
      </c>
      <c r="K15" s="44" t="s">
        <v>732</v>
      </c>
      <c r="L15" s="9" t="str">
        <f t="shared" si="7"/>
        <v>Yes</v>
      </c>
    </row>
    <row r="16" spans="1:12" x14ac:dyDescent="0.2">
      <c r="A16" s="4" t="s">
        <v>419</v>
      </c>
      <c r="B16" s="34" t="s">
        <v>217</v>
      </c>
      <c r="C16" s="8">
        <v>5.5501539459</v>
      </c>
      <c r="D16" s="43" t="str">
        <f t="shared" si="4"/>
        <v>N/A</v>
      </c>
      <c r="E16" s="8">
        <v>5.6648586403000003</v>
      </c>
      <c r="F16" s="43" t="str">
        <f t="shared" si="5"/>
        <v>N/A</v>
      </c>
      <c r="G16" s="8">
        <v>5.7089266729999997</v>
      </c>
      <c r="H16" s="43" t="str">
        <f t="shared" si="6"/>
        <v>N/A</v>
      </c>
      <c r="I16" s="12">
        <v>2.0670000000000002</v>
      </c>
      <c r="J16" s="12">
        <v>0.77790000000000004</v>
      </c>
      <c r="K16" s="44" t="s">
        <v>732</v>
      </c>
      <c r="L16" s="9" t="str">
        <f t="shared" si="7"/>
        <v>Yes</v>
      </c>
    </row>
    <row r="17" spans="1:12" x14ac:dyDescent="0.2">
      <c r="A17" s="4" t="s">
        <v>420</v>
      </c>
      <c r="B17" s="34" t="s">
        <v>217</v>
      </c>
      <c r="C17" s="8">
        <v>4.6592147520999996</v>
      </c>
      <c r="D17" s="43" t="str">
        <f t="shared" si="4"/>
        <v>N/A</v>
      </c>
      <c r="E17" s="8">
        <v>3.7440674315</v>
      </c>
      <c r="F17" s="43" t="str">
        <f t="shared" si="5"/>
        <v>N/A</v>
      </c>
      <c r="G17" s="8">
        <v>2.6592772126000002</v>
      </c>
      <c r="H17" s="43" t="str">
        <f t="shared" si="6"/>
        <v>N/A</v>
      </c>
      <c r="I17" s="12">
        <v>-19.600000000000001</v>
      </c>
      <c r="J17" s="12">
        <v>-29</v>
      </c>
      <c r="K17" s="44" t="s">
        <v>732</v>
      </c>
      <c r="L17" s="9" t="str">
        <f t="shared" si="7"/>
        <v>Yes</v>
      </c>
    </row>
    <row r="18" spans="1:12" x14ac:dyDescent="0.2">
      <c r="A18" s="4" t="s">
        <v>421</v>
      </c>
      <c r="B18" s="34" t="s">
        <v>217</v>
      </c>
      <c r="C18" s="8">
        <v>13.976111796</v>
      </c>
      <c r="D18" s="43" t="str">
        <f t="shared" si="4"/>
        <v>N/A</v>
      </c>
      <c r="E18" s="8">
        <v>12.286047489</v>
      </c>
      <c r="F18" s="43" t="str">
        <f t="shared" si="5"/>
        <v>N/A</v>
      </c>
      <c r="G18" s="8">
        <v>9.5521782690000006</v>
      </c>
      <c r="H18" s="43" t="str">
        <f t="shared" si="6"/>
        <v>N/A</v>
      </c>
      <c r="I18" s="12">
        <v>-12.1</v>
      </c>
      <c r="J18" s="12">
        <v>-22.3</v>
      </c>
      <c r="K18" s="44" t="s">
        <v>732</v>
      </c>
      <c r="L18" s="9" t="str">
        <f t="shared" si="7"/>
        <v>Yes</v>
      </c>
    </row>
    <row r="19" spans="1:12" x14ac:dyDescent="0.2">
      <c r="A19" s="4" t="s">
        <v>75</v>
      </c>
      <c r="B19" s="47" t="s">
        <v>217</v>
      </c>
      <c r="C19" s="35">
        <v>68</v>
      </c>
      <c r="D19" s="43" t="str">
        <f t="shared" ref="D19:D50" si="8">IF($B19="N/A","N/A",IF(C19&gt;10,"No",IF(C19&lt;-10,"No","Yes")))</f>
        <v>N/A</v>
      </c>
      <c r="E19" s="35">
        <v>79</v>
      </c>
      <c r="F19" s="43" t="str">
        <f t="shared" ref="F19:F50" si="9">IF($B19="N/A","N/A",IF(E19&gt;10,"No",IF(E19&lt;-10,"No","Yes")))</f>
        <v>N/A</v>
      </c>
      <c r="G19" s="35">
        <v>80</v>
      </c>
      <c r="H19" s="43" t="str">
        <f t="shared" ref="H19:H50" si="10">IF($B19="N/A","N/A",IF(G19&gt;10,"No",IF(G19&lt;-10,"No","Yes")))</f>
        <v>N/A</v>
      </c>
      <c r="I19" s="12">
        <v>16.18</v>
      </c>
      <c r="J19" s="12">
        <v>1.266</v>
      </c>
      <c r="K19" s="47" t="s">
        <v>217</v>
      </c>
      <c r="L19" s="9" t="str">
        <f t="shared" ref="L19:L25" si="11">IF(J19="Div by 0", "N/A", IF(K19="N/A","N/A", IF(J19&gt;VALUE(MID(K19,1,2)), "No", IF(J19&lt;-1*VALUE(MID(K19,1,2)), "No", "Yes"))))</f>
        <v>N/A</v>
      </c>
    </row>
    <row r="20" spans="1:12" x14ac:dyDescent="0.2">
      <c r="A20" s="4" t="s">
        <v>76</v>
      </c>
      <c r="B20" s="47" t="s">
        <v>217</v>
      </c>
      <c r="C20" s="35">
        <v>122</v>
      </c>
      <c r="D20" s="43" t="str">
        <f t="shared" si="8"/>
        <v>N/A</v>
      </c>
      <c r="E20" s="35">
        <v>142</v>
      </c>
      <c r="F20" s="43" t="str">
        <f t="shared" si="9"/>
        <v>N/A</v>
      </c>
      <c r="G20" s="35">
        <v>162</v>
      </c>
      <c r="H20" s="43" t="str">
        <f t="shared" si="10"/>
        <v>N/A</v>
      </c>
      <c r="I20" s="12">
        <v>16.39</v>
      </c>
      <c r="J20" s="12">
        <v>14.08</v>
      </c>
      <c r="K20" s="47" t="s">
        <v>217</v>
      </c>
      <c r="L20" s="9" t="str">
        <f t="shared" si="11"/>
        <v>N/A</v>
      </c>
    </row>
    <row r="21" spans="1:12" x14ac:dyDescent="0.2">
      <c r="A21" s="60" t="s">
        <v>1121</v>
      </c>
      <c r="B21" s="47" t="s">
        <v>217</v>
      </c>
      <c r="C21" s="14">
        <v>4759.0175459000002</v>
      </c>
      <c r="D21" s="11" t="str">
        <f t="shared" si="8"/>
        <v>N/A</v>
      </c>
      <c r="E21" s="14">
        <v>5026.8674643000004</v>
      </c>
      <c r="F21" s="11" t="str">
        <f t="shared" si="9"/>
        <v>N/A</v>
      </c>
      <c r="G21" s="14">
        <v>5523.1024101000003</v>
      </c>
      <c r="H21" s="11" t="str">
        <f t="shared" si="10"/>
        <v>N/A</v>
      </c>
      <c r="I21" s="12">
        <v>5.6280000000000001</v>
      </c>
      <c r="J21" s="12">
        <v>9.8719999999999999</v>
      </c>
      <c r="K21" s="47" t="s">
        <v>732</v>
      </c>
      <c r="L21" s="9" t="str">
        <f t="shared" si="11"/>
        <v>Yes</v>
      </c>
    </row>
    <row r="22" spans="1:12" x14ac:dyDescent="0.2">
      <c r="A22" s="4" t="s">
        <v>1726</v>
      </c>
      <c r="B22" s="47" t="s">
        <v>217</v>
      </c>
      <c r="C22" s="14">
        <v>9275.8211453999993</v>
      </c>
      <c r="D22" s="11" t="str">
        <f t="shared" si="8"/>
        <v>N/A</v>
      </c>
      <c r="E22" s="14">
        <v>9996.3076266000007</v>
      </c>
      <c r="F22" s="11" t="str">
        <f t="shared" si="9"/>
        <v>N/A</v>
      </c>
      <c r="G22" s="14">
        <v>10878.426315000001</v>
      </c>
      <c r="H22" s="11" t="str">
        <f t="shared" si="10"/>
        <v>N/A</v>
      </c>
      <c r="I22" s="12">
        <v>7.7670000000000003</v>
      </c>
      <c r="J22" s="12">
        <v>8.8239999999999998</v>
      </c>
      <c r="K22" s="47" t="s">
        <v>732</v>
      </c>
      <c r="L22" s="9" t="str">
        <f t="shared" si="11"/>
        <v>Yes</v>
      </c>
    </row>
    <row r="23" spans="1:12" x14ac:dyDescent="0.2">
      <c r="A23" s="4" t="s">
        <v>1122</v>
      </c>
      <c r="B23" s="47" t="s">
        <v>217</v>
      </c>
      <c r="C23" s="14">
        <v>16251.382691000001</v>
      </c>
      <c r="D23" s="11" t="str">
        <f t="shared" si="8"/>
        <v>N/A</v>
      </c>
      <c r="E23" s="14">
        <v>17067.340015999998</v>
      </c>
      <c r="F23" s="11" t="str">
        <f t="shared" si="9"/>
        <v>N/A</v>
      </c>
      <c r="G23" s="14">
        <v>17630.661669000001</v>
      </c>
      <c r="H23" s="11" t="str">
        <f t="shared" si="10"/>
        <v>N/A</v>
      </c>
      <c r="I23" s="12">
        <v>5.0209999999999999</v>
      </c>
      <c r="J23" s="12">
        <v>3.3010000000000002</v>
      </c>
      <c r="K23" s="47" t="s">
        <v>732</v>
      </c>
      <c r="L23" s="9" t="str">
        <f t="shared" si="11"/>
        <v>Yes</v>
      </c>
    </row>
    <row r="24" spans="1:12" x14ac:dyDescent="0.2">
      <c r="A24" s="4" t="s">
        <v>1123</v>
      </c>
      <c r="B24" s="47" t="s">
        <v>217</v>
      </c>
      <c r="C24" s="14">
        <v>2433.3525169999998</v>
      </c>
      <c r="D24" s="11" t="str">
        <f t="shared" si="8"/>
        <v>N/A</v>
      </c>
      <c r="E24" s="14">
        <v>2512.3428454</v>
      </c>
      <c r="F24" s="11" t="str">
        <f t="shared" si="9"/>
        <v>N/A</v>
      </c>
      <c r="G24" s="14">
        <v>2577.8092286000001</v>
      </c>
      <c r="H24" s="11" t="str">
        <f t="shared" si="10"/>
        <v>N/A</v>
      </c>
      <c r="I24" s="12">
        <v>3.246</v>
      </c>
      <c r="J24" s="12">
        <v>2.6059999999999999</v>
      </c>
      <c r="K24" s="47" t="s">
        <v>732</v>
      </c>
      <c r="L24" s="9" t="str">
        <f t="shared" si="11"/>
        <v>Yes</v>
      </c>
    </row>
    <row r="25" spans="1:12" x14ac:dyDescent="0.2">
      <c r="A25" s="4" t="s">
        <v>1124</v>
      </c>
      <c r="B25" s="47" t="s">
        <v>217</v>
      </c>
      <c r="C25" s="14">
        <v>4110.6731239999999</v>
      </c>
      <c r="D25" s="11" t="str">
        <f t="shared" si="8"/>
        <v>N/A</v>
      </c>
      <c r="E25" s="14">
        <v>4590.9773944999997</v>
      </c>
      <c r="F25" s="11" t="str">
        <f t="shared" si="9"/>
        <v>N/A</v>
      </c>
      <c r="G25" s="14">
        <v>4983.1132017</v>
      </c>
      <c r="H25" s="11" t="str">
        <f t="shared" si="10"/>
        <v>N/A</v>
      </c>
      <c r="I25" s="12">
        <v>11.68</v>
      </c>
      <c r="J25" s="12">
        <v>8.5410000000000004</v>
      </c>
      <c r="K25" s="47" t="s">
        <v>732</v>
      </c>
      <c r="L25" s="9" t="str">
        <f t="shared" si="11"/>
        <v>Yes</v>
      </c>
    </row>
    <row r="26" spans="1:12" x14ac:dyDescent="0.2">
      <c r="A26" s="2" t="s">
        <v>1125</v>
      </c>
      <c r="B26" s="47" t="s">
        <v>217</v>
      </c>
      <c r="C26" s="14">
        <v>4847.6906151000003</v>
      </c>
      <c r="D26" s="11" t="str">
        <f t="shared" si="8"/>
        <v>N/A</v>
      </c>
      <c r="E26" s="14">
        <v>5129.8004041000004</v>
      </c>
      <c r="F26" s="11" t="str">
        <f t="shared" si="9"/>
        <v>N/A</v>
      </c>
      <c r="G26" s="14">
        <v>5595.5324683999997</v>
      </c>
      <c r="H26" s="11" t="str">
        <f t="shared" si="10"/>
        <v>N/A</v>
      </c>
      <c r="I26" s="12">
        <v>5.819</v>
      </c>
      <c r="J26" s="12">
        <v>9.0790000000000006</v>
      </c>
      <c r="K26" s="47" t="s">
        <v>732</v>
      </c>
      <c r="L26" s="9" t="str">
        <f>IF(J26="Div by 0", "N/A", IF(OR(J26="N/A",K26="N/A"),"N/A", IF(J26&gt;VALUE(MID(K26,1,2)), "No", IF(J26&lt;-1*VALUE(MID(K26,1,2)), "No", "Yes"))))</f>
        <v>Yes</v>
      </c>
    </row>
    <row r="27" spans="1:12" x14ac:dyDescent="0.2">
      <c r="A27" s="2" t="s">
        <v>1126</v>
      </c>
      <c r="B27" s="47" t="s">
        <v>217</v>
      </c>
      <c r="C27" s="14">
        <v>4648.2508713999996</v>
      </c>
      <c r="D27" s="11" t="str">
        <f t="shared" si="8"/>
        <v>N/A</v>
      </c>
      <c r="E27" s="14">
        <v>4902.9459459</v>
      </c>
      <c r="F27" s="11" t="str">
        <f t="shared" si="9"/>
        <v>N/A</v>
      </c>
      <c r="G27" s="14">
        <v>5434.3548302999998</v>
      </c>
      <c r="H27" s="11" t="str">
        <f t="shared" si="10"/>
        <v>N/A</v>
      </c>
      <c r="I27" s="12">
        <v>5.4790000000000001</v>
      </c>
      <c r="J27" s="12">
        <v>10.84</v>
      </c>
      <c r="K27" s="47" t="s">
        <v>732</v>
      </c>
      <c r="L27" s="9" t="str">
        <f>IF(J27="Div by 0", "N/A", IF(OR(J27="N/A",K27="N/A"),"N/A", IF(J27&gt;VALUE(MID(K27,1,2)), "No", IF(J27&lt;-1*VALUE(MID(K27,1,2)), "No", "Yes"))))</f>
        <v>Yes</v>
      </c>
    </row>
    <row r="28" spans="1:12" x14ac:dyDescent="0.2">
      <c r="A28" s="60" t="s">
        <v>1127</v>
      </c>
      <c r="B28" s="47" t="s">
        <v>217</v>
      </c>
      <c r="C28" s="14">
        <v>8740.8211850000007</v>
      </c>
      <c r="D28" s="11" t="str">
        <f t="shared" si="8"/>
        <v>N/A</v>
      </c>
      <c r="E28" s="14">
        <v>9241.9903775000002</v>
      </c>
      <c r="F28" s="11" t="str">
        <f t="shared" si="9"/>
        <v>N/A</v>
      </c>
      <c r="G28" s="14">
        <v>9932.5983668000008</v>
      </c>
      <c r="H28" s="11" t="str">
        <f t="shared" si="10"/>
        <v>N/A</v>
      </c>
      <c r="I28" s="12">
        <v>5.734</v>
      </c>
      <c r="J28" s="12">
        <v>7.4729999999999999</v>
      </c>
      <c r="K28" s="47" t="s">
        <v>732</v>
      </c>
      <c r="L28" s="9" t="str">
        <f>IF(J28="Div by 0", "N/A", IF(K28="N/A","N/A", IF(J28&gt;VALUE(MID(K28,1,2)), "No", IF(J28&lt;-1*VALUE(MID(K28,1,2)), "No", "Yes"))))</f>
        <v>Yes</v>
      </c>
    </row>
    <row r="29" spans="1:12" x14ac:dyDescent="0.2">
      <c r="A29" s="2" t="s">
        <v>1128</v>
      </c>
      <c r="B29" s="47" t="s">
        <v>217</v>
      </c>
      <c r="C29" s="14">
        <v>8751.4288180999993</v>
      </c>
      <c r="D29" s="11" t="str">
        <f t="shared" si="8"/>
        <v>N/A</v>
      </c>
      <c r="E29" s="14">
        <v>9391.7292216999995</v>
      </c>
      <c r="F29" s="11" t="str">
        <f t="shared" si="9"/>
        <v>N/A</v>
      </c>
      <c r="G29" s="14">
        <v>10250.357494</v>
      </c>
      <c r="H29" s="11" t="str">
        <f t="shared" si="10"/>
        <v>N/A</v>
      </c>
      <c r="I29" s="12">
        <v>7.3170000000000002</v>
      </c>
      <c r="J29" s="12">
        <v>9.1419999999999995</v>
      </c>
      <c r="K29" s="47" t="s">
        <v>732</v>
      </c>
      <c r="L29" s="9" t="str">
        <f>IF(J29="Div by 0", "N/A", IF(K29="N/A","N/A", IF(J29&gt;VALUE(MID(K29,1,2)), "No", IF(J29&lt;-1*VALUE(MID(K29,1,2)), "No", "Yes"))))</f>
        <v>Yes</v>
      </c>
    </row>
    <row r="30" spans="1:12" x14ac:dyDescent="0.2">
      <c r="A30" s="2" t="s">
        <v>1129</v>
      </c>
      <c r="B30" s="47" t="s">
        <v>217</v>
      </c>
      <c r="C30" s="14">
        <v>9341.6307207999998</v>
      </c>
      <c r="D30" s="11" t="str">
        <f t="shared" si="8"/>
        <v>N/A</v>
      </c>
      <c r="E30" s="14">
        <v>9669.1687129999991</v>
      </c>
      <c r="F30" s="11" t="str">
        <f t="shared" si="9"/>
        <v>N/A</v>
      </c>
      <c r="G30" s="14">
        <v>10185.234721000001</v>
      </c>
      <c r="H30" s="11" t="str">
        <f t="shared" si="10"/>
        <v>N/A</v>
      </c>
      <c r="I30" s="12">
        <v>3.5059999999999998</v>
      </c>
      <c r="J30" s="12">
        <v>5.3369999999999997</v>
      </c>
      <c r="K30" s="47" t="s">
        <v>732</v>
      </c>
      <c r="L30" s="9" t="str">
        <f>IF(J30="Div by 0", "N/A", IF(K30="N/A","N/A", IF(J30&gt;VALUE(MID(K30,1,2)), "No", IF(J30&lt;-1*VALUE(MID(K30,1,2)), "No", "Yes"))))</f>
        <v>Yes</v>
      </c>
    </row>
    <row r="31" spans="1:12" x14ac:dyDescent="0.2">
      <c r="A31" s="2" t="s">
        <v>1130</v>
      </c>
      <c r="B31" s="47" t="s">
        <v>217</v>
      </c>
      <c r="C31" s="14">
        <v>8703.8462448999999</v>
      </c>
      <c r="D31" s="11" t="str">
        <f t="shared" si="8"/>
        <v>N/A</v>
      </c>
      <c r="E31" s="14">
        <v>9226.8920646999995</v>
      </c>
      <c r="F31" s="11" t="str">
        <f t="shared" si="9"/>
        <v>N/A</v>
      </c>
      <c r="G31" s="14">
        <v>9897.1723598999997</v>
      </c>
      <c r="H31" s="11" t="str">
        <f t="shared" si="10"/>
        <v>N/A</v>
      </c>
      <c r="I31" s="12">
        <v>6.0090000000000003</v>
      </c>
      <c r="J31" s="12">
        <v>7.2640000000000002</v>
      </c>
      <c r="K31" s="47" t="s">
        <v>732</v>
      </c>
      <c r="L31" s="9" t="str">
        <f>IF(J31="Div by 0", "N/A", IF(OR(J31="N/A",K31="N/A"),"N/A", IF(J31&gt;VALUE(MID(K31,1,2)), "No", IF(J31&lt;-1*VALUE(MID(K31,1,2)), "No", "Yes"))))</f>
        <v>Yes</v>
      </c>
    </row>
    <row r="32" spans="1:12" x14ac:dyDescent="0.2">
      <c r="A32" s="2" t="s">
        <v>1131</v>
      </c>
      <c r="B32" s="47" t="s">
        <v>217</v>
      </c>
      <c r="C32" s="14">
        <v>8797.7413207000009</v>
      </c>
      <c r="D32" s="11" t="str">
        <f t="shared" si="8"/>
        <v>N/A</v>
      </c>
      <c r="E32" s="14">
        <v>9264.8909667999997</v>
      </c>
      <c r="F32" s="11" t="str">
        <f t="shared" si="9"/>
        <v>N/A</v>
      </c>
      <c r="G32" s="14">
        <v>9986.6833047</v>
      </c>
      <c r="H32" s="11" t="str">
        <f t="shared" si="10"/>
        <v>N/A</v>
      </c>
      <c r="I32" s="12">
        <v>5.31</v>
      </c>
      <c r="J32" s="12">
        <v>7.7910000000000004</v>
      </c>
      <c r="K32" s="47" t="s">
        <v>732</v>
      </c>
      <c r="L32" s="9" t="str">
        <f>IF(J32="Div by 0", "N/A", IF(OR(J32="N/A",K32="N/A"),"N/A", IF(J32&gt;VALUE(MID(K32,1,2)), "No", IF(J32&lt;-1*VALUE(MID(K32,1,2)), "No", "Yes"))))</f>
        <v>Yes</v>
      </c>
    </row>
    <row r="33" spans="1:12" x14ac:dyDescent="0.2">
      <c r="A33" s="2" t="s">
        <v>1731</v>
      </c>
      <c r="B33" s="47" t="s">
        <v>217</v>
      </c>
      <c r="C33" s="14">
        <v>10154.294849</v>
      </c>
      <c r="D33" s="11" t="str">
        <f t="shared" si="8"/>
        <v>N/A</v>
      </c>
      <c r="E33" s="14">
        <v>4470.0331715000002</v>
      </c>
      <c r="F33" s="11" t="str">
        <f t="shared" si="9"/>
        <v>N/A</v>
      </c>
      <c r="G33" s="14">
        <v>6504.0571429000001</v>
      </c>
      <c r="H33" s="11" t="str">
        <f t="shared" si="10"/>
        <v>N/A</v>
      </c>
      <c r="I33" s="12">
        <v>-56</v>
      </c>
      <c r="J33" s="12">
        <v>45.5</v>
      </c>
      <c r="K33" s="47" t="s">
        <v>732</v>
      </c>
      <c r="L33" s="9" t="str">
        <f t="shared" ref="L33:L45" si="12">IF(J33="Div by 0", "N/A", IF(K33="N/A","N/A", IF(J33&gt;VALUE(MID(K33,1,2)), "No", IF(J33&lt;-1*VALUE(MID(K33,1,2)), "No", "Yes"))))</f>
        <v>No</v>
      </c>
    </row>
    <row r="34" spans="1:12" x14ac:dyDescent="0.2">
      <c r="A34" s="2" t="s">
        <v>1732</v>
      </c>
      <c r="B34" s="47" t="s">
        <v>217</v>
      </c>
      <c r="C34" s="14">
        <v>1938.3874097</v>
      </c>
      <c r="D34" s="11" t="str">
        <f t="shared" si="8"/>
        <v>N/A</v>
      </c>
      <c r="E34" s="14">
        <v>2487.6461414</v>
      </c>
      <c r="F34" s="11" t="str">
        <f t="shared" si="9"/>
        <v>N/A</v>
      </c>
      <c r="G34" s="14">
        <v>2932.4768518999999</v>
      </c>
      <c r="H34" s="11" t="str">
        <f t="shared" si="10"/>
        <v>N/A</v>
      </c>
      <c r="I34" s="12">
        <v>28.34</v>
      </c>
      <c r="J34" s="12">
        <v>17.88</v>
      </c>
      <c r="K34" s="47" t="s">
        <v>732</v>
      </c>
      <c r="L34" s="9" t="str">
        <f t="shared" si="12"/>
        <v>Yes</v>
      </c>
    </row>
    <row r="35" spans="1:12" x14ac:dyDescent="0.2">
      <c r="A35" s="2" t="s">
        <v>1733</v>
      </c>
      <c r="B35" s="47" t="s">
        <v>217</v>
      </c>
      <c r="C35" s="14">
        <v>8891.9392699</v>
      </c>
      <c r="D35" s="11" t="str">
        <f t="shared" si="8"/>
        <v>N/A</v>
      </c>
      <c r="E35" s="14">
        <v>9144.9126393999995</v>
      </c>
      <c r="F35" s="11" t="str">
        <f t="shared" si="9"/>
        <v>N/A</v>
      </c>
      <c r="G35" s="14">
        <v>9599.3291711000002</v>
      </c>
      <c r="H35" s="11" t="str">
        <f t="shared" si="10"/>
        <v>N/A</v>
      </c>
      <c r="I35" s="12">
        <v>2.8450000000000002</v>
      </c>
      <c r="J35" s="12">
        <v>4.9690000000000003</v>
      </c>
      <c r="K35" s="47" t="s">
        <v>732</v>
      </c>
      <c r="L35" s="9" t="str">
        <f t="shared" si="12"/>
        <v>Yes</v>
      </c>
    </row>
    <row r="36" spans="1:12" x14ac:dyDescent="0.2">
      <c r="A36" s="2" t="s">
        <v>1734</v>
      </c>
      <c r="B36" s="47" t="s">
        <v>217</v>
      </c>
      <c r="C36" s="14">
        <v>205.10058301000001</v>
      </c>
      <c r="D36" s="11" t="str">
        <f t="shared" si="8"/>
        <v>N/A</v>
      </c>
      <c r="E36" s="14">
        <v>266.80993921999999</v>
      </c>
      <c r="F36" s="11" t="str">
        <f t="shared" si="9"/>
        <v>N/A</v>
      </c>
      <c r="G36" s="14">
        <v>211.66016210999999</v>
      </c>
      <c r="H36" s="11" t="str">
        <f t="shared" si="10"/>
        <v>N/A</v>
      </c>
      <c r="I36" s="12">
        <v>30.09</v>
      </c>
      <c r="J36" s="12">
        <v>-20.7</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104.79110878</v>
      </c>
      <c r="D39" s="11" t="str">
        <f t="shared" si="8"/>
        <v>N/A</v>
      </c>
      <c r="E39" s="14">
        <v>120.03689636</v>
      </c>
      <c r="F39" s="11" t="str">
        <f t="shared" si="9"/>
        <v>N/A</v>
      </c>
      <c r="G39" s="14">
        <v>160.81776375000001</v>
      </c>
      <c r="H39" s="11" t="str">
        <f t="shared" si="10"/>
        <v>N/A</v>
      </c>
      <c r="I39" s="12">
        <v>14.55</v>
      </c>
      <c r="J39" s="12">
        <v>33.97</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15973.930847</v>
      </c>
      <c r="D41" s="11" t="str">
        <f t="shared" si="8"/>
        <v>N/A</v>
      </c>
      <c r="E41" s="14">
        <v>17012.496922999999</v>
      </c>
      <c r="F41" s="11" t="str">
        <f t="shared" si="9"/>
        <v>N/A</v>
      </c>
      <c r="G41" s="14">
        <v>18870.154411</v>
      </c>
      <c r="H41" s="11" t="str">
        <f t="shared" si="10"/>
        <v>N/A</v>
      </c>
      <c r="I41" s="12">
        <v>6.5019999999999998</v>
      </c>
      <c r="J41" s="12">
        <v>10.92</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11082.500685000001</v>
      </c>
      <c r="D44" s="11" t="str">
        <f t="shared" si="8"/>
        <v>N/A</v>
      </c>
      <c r="E44" s="14">
        <v>11690.222801</v>
      </c>
      <c r="F44" s="11" t="str">
        <f t="shared" si="9"/>
        <v>N/A</v>
      </c>
      <c r="G44" s="14">
        <v>12486.32418</v>
      </c>
      <c r="H44" s="11" t="str">
        <f t="shared" si="10"/>
        <v>N/A</v>
      </c>
      <c r="I44" s="12">
        <v>5.484</v>
      </c>
      <c r="J44" s="12">
        <v>6.81</v>
      </c>
      <c r="K44" s="47" t="s">
        <v>732</v>
      </c>
      <c r="L44" s="9" t="str">
        <f t="shared" si="12"/>
        <v>Yes</v>
      </c>
    </row>
    <row r="45" spans="1:12" ht="25.5" x14ac:dyDescent="0.2">
      <c r="A45" s="2" t="s">
        <v>1133</v>
      </c>
      <c r="B45" s="47" t="s">
        <v>217</v>
      </c>
      <c r="C45" s="14">
        <v>437.03426293000001</v>
      </c>
      <c r="D45" s="11" t="str">
        <f t="shared" si="8"/>
        <v>N/A</v>
      </c>
      <c r="E45" s="14">
        <v>521.56333201999996</v>
      </c>
      <c r="F45" s="11" t="str">
        <f t="shared" si="9"/>
        <v>N/A</v>
      </c>
      <c r="G45" s="14">
        <v>592.17155430000003</v>
      </c>
      <c r="H45" s="11" t="str">
        <f t="shared" si="10"/>
        <v>N/A</v>
      </c>
      <c r="I45" s="12">
        <v>19.34</v>
      </c>
      <c r="J45" s="12">
        <v>13.54</v>
      </c>
      <c r="K45" s="47" t="s">
        <v>732</v>
      </c>
      <c r="L45" s="9" t="str">
        <f t="shared" si="12"/>
        <v>Yes</v>
      </c>
    </row>
    <row r="46" spans="1:12" x14ac:dyDescent="0.2">
      <c r="A46" s="2" t="s">
        <v>1134</v>
      </c>
      <c r="B46" s="34" t="s">
        <v>217</v>
      </c>
      <c r="C46" s="46">
        <v>45178.034646</v>
      </c>
      <c r="D46" s="43" t="str">
        <f t="shared" si="8"/>
        <v>N/A</v>
      </c>
      <c r="E46" s="46">
        <v>52953.800926000004</v>
      </c>
      <c r="F46" s="43" t="str">
        <f t="shared" si="9"/>
        <v>N/A</v>
      </c>
      <c r="G46" s="46">
        <v>53207.509120000002</v>
      </c>
      <c r="H46" s="43" t="str">
        <f t="shared" si="10"/>
        <v>N/A</v>
      </c>
      <c r="I46" s="12">
        <v>17.21</v>
      </c>
      <c r="J46" s="12">
        <v>0.47910000000000003</v>
      </c>
      <c r="K46" s="44" t="s">
        <v>732</v>
      </c>
      <c r="L46" s="9" t="str">
        <f>IF(J46="Div by 0", "N/A", IF(K46="N/A","N/A", IF(J46&gt;VALUE(MID(K46,1,2)), "No", IF(J46&lt;-1*VALUE(MID(K46,1,2)), "No", "Yes"))))</f>
        <v>Yes</v>
      </c>
    </row>
    <row r="47" spans="1:12" x14ac:dyDescent="0.2">
      <c r="A47" s="61" t="s">
        <v>1135</v>
      </c>
      <c r="B47" s="34" t="s">
        <v>217</v>
      </c>
      <c r="C47" s="46">
        <v>96941.776595999996</v>
      </c>
      <c r="D47" s="43" t="str">
        <f t="shared" si="8"/>
        <v>N/A</v>
      </c>
      <c r="E47" s="46">
        <v>98931.543567999994</v>
      </c>
      <c r="F47" s="43" t="str">
        <f t="shared" si="9"/>
        <v>N/A</v>
      </c>
      <c r="G47" s="46">
        <v>122065.10917</v>
      </c>
      <c r="H47" s="43" t="str">
        <f t="shared" si="10"/>
        <v>N/A</v>
      </c>
      <c r="I47" s="12">
        <v>2.0529999999999999</v>
      </c>
      <c r="J47" s="12">
        <v>23.38</v>
      </c>
      <c r="K47" s="44" t="s">
        <v>732</v>
      </c>
      <c r="L47" s="9" t="str">
        <f>IF(J47="Div by 0", "N/A", IF(K47="N/A","N/A", IF(J47&gt;VALUE(MID(K47,1,2)), "No", IF(J47&lt;-1*VALUE(MID(K47,1,2)), "No", "Yes"))))</f>
        <v>Yes</v>
      </c>
    </row>
    <row r="48" spans="1:12" ht="25.5" x14ac:dyDescent="0.2">
      <c r="A48" s="2" t="s">
        <v>1136</v>
      </c>
      <c r="B48" s="34" t="s">
        <v>217</v>
      </c>
      <c r="C48" s="46">
        <v>129948.23076999999</v>
      </c>
      <c r="D48" s="43" t="str">
        <f t="shared" si="8"/>
        <v>N/A</v>
      </c>
      <c r="E48" s="46">
        <v>151141</v>
      </c>
      <c r="F48" s="43" t="str">
        <f t="shared" si="9"/>
        <v>N/A</v>
      </c>
      <c r="G48" s="46">
        <v>190156.27273</v>
      </c>
      <c r="H48" s="43" t="str">
        <f t="shared" si="10"/>
        <v>N/A</v>
      </c>
      <c r="I48" s="12">
        <v>16.309999999999999</v>
      </c>
      <c r="J48" s="12">
        <v>25.81</v>
      </c>
      <c r="K48" s="44" t="s">
        <v>732</v>
      </c>
      <c r="L48" s="9" t="str">
        <f>IF(J48="Div by 0", "N/A", IF(K48="N/A","N/A", IF(J48&gt;VALUE(MID(K48,1,2)), "No", IF(J48&lt;-1*VALUE(MID(K48,1,2)), "No", "Yes"))))</f>
        <v>Yes</v>
      </c>
    </row>
    <row r="49" spans="1:12" x14ac:dyDescent="0.2">
      <c r="A49" s="6" t="s">
        <v>1137</v>
      </c>
      <c r="B49" s="34" t="s">
        <v>217</v>
      </c>
      <c r="C49" s="46" t="s">
        <v>1743</v>
      </c>
      <c r="D49" s="43" t="str">
        <f t="shared" si="8"/>
        <v>N/A</v>
      </c>
      <c r="E49" s="46" t="s">
        <v>1743</v>
      </c>
      <c r="F49" s="43" t="str">
        <f t="shared" si="9"/>
        <v>N/A</v>
      </c>
      <c r="G49" s="46" t="s">
        <v>1743</v>
      </c>
      <c r="H49" s="43" t="str">
        <f t="shared" si="10"/>
        <v>N/A</v>
      </c>
      <c r="I49" s="12" t="s">
        <v>1743</v>
      </c>
      <c r="J49" s="12" t="s">
        <v>1743</v>
      </c>
      <c r="K49" s="44" t="s">
        <v>732</v>
      </c>
      <c r="L49" s="9" t="str">
        <f t="shared" ref="L49:L59" si="13">IF(J49="Div by 0", "N/A", IF(K49="N/A","N/A", IF(J49&gt;VALUE(MID(K49,1,2)), "No", IF(J49&lt;-1*VALUE(MID(K49,1,2)), "No", "Yes"))))</f>
        <v>N/A</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t="s">
        <v>1743</v>
      </c>
      <c r="D55" s="43" t="str">
        <f t="shared" si="14"/>
        <v>N/A</v>
      </c>
      <c r="E55" s="46" t="s">
        <v>1743</v>
      </c>
      <c r="F55" s="43" t="str">
        <f t="shared" si="15"/>
        <v>N/A</v>
      </c>
      <c r="G55" s="46" t="s">
        <v>1743</v>
      </c>
      <c r="H55" s="43" t="str">
        <f t="shared" si="16"/>
        <v>N/A</v>
      </c>
      <c r="I55" s="12" t="s">
        <v>1743</v>
      </c>
      <c r="J55" s="12" t="s">
        <v>1743</v>
      </c>
      <c r="K55" s="44" t="s">
        <v>732</v>
      </c>
      <c r="L55" s="9" t="str">
        <f t="shared" si="13"/>
        <v>N/A</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0</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t="s">
        <v>1743</v>
      </c>
      <c r="D71" s="43" t="str">
        <f t="shared" si="14"/>
        <v>N/A</v>
      </c>
      <c r="E71" s="46" t="s">
        <v>1743</v>
      </c>
      <c r="F71" s="43" t="str">
        <f t="shared" si="15"/>
        <v>N/A</v>
      </c>
      <c r="G71" s="46" t="s">
        <v>1743</v>
      </c>
      <c r="H71" s="43" t="str">
        <f t="shared" si="16"/>
        <v>N/A</v>
      </c>
      <c r="I71" s="12" t="s">
        <v>1743</v>
      </c>
      <c r="J71" s="12" t="s">
        <v>1743</v>
      </c>
      <c r="K71" s="44" t="s">
        <v>732</v>
      </c>
      <c r="L71" s="9" t="str">
        <f t="shared" ref="L71:L81" si="18">IF(J71="Div by 0", "N/A", IF(K71="N/A","N/A", IF(J71&gt;VALUE(MID(K71,1,2)), "No", IF(J71&lt;-1*VALUE(MID(K71,1,2)), "No", "Yes"))))</f>
        <v>N/A</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t="s">
        <v>1743</v>
      </c>
      <c r="D77" s="43" t="str">
        <f t="shared" si="14"/>
        <v>N/A</v>
      </c>
      <c r="E77" s="46" t="s">
        <v>1743</v>
      </c>
      <c r="F77" s="43" t="str">
        <f t="shared" si="15"/>
        <v>N/A</v>
      </c>
      <c r="G77" s="46" t="s">
        <v>1743</v>
      </c>
      <c r="H77" s="43" t="str">
        <f t="shared" si="16"/>
        <v>N/A</v>
      </c>
      <c r="I77" s="12" t="s">
        <v>1743</v>
      </c>
      <c r="J77" s="12" t="s">
        <v>1743</v>
      </c>
      <c r="K77" s="44" t="s">
        <v>732</v>
      </c>
      <c r="L77" s="9" t="str">
        <f t="shared" si="18"/>
        <v>N/A</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0</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0</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t="s">
        <v>1743</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t="s">
        <v>1743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t="s">
        <v>1743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t="s">
        <v>1743</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t="s">
        <v>1743</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0</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t="s">
        <v>1743</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t="s">
        <v>1743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8380269938</v>
      </c>
      <c r="F139" s="11" t="str">
        <f t="shared" si="24"/>
        <v>N/A</v>
      </c>
      <c r="G139" s="14">
        <v>7652169851</v>
      </c>
      <c r="H139" s="11" t="str">
        <f t="shared" si="25"/>
        <v>N/A</v>
      </c>
      <c r="I139" s="12" t="s">
        <v>217</v>
      </c>
      <c r="J139" s="12">
        <v>-8.69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5253.8176332000003</v>
      </c>
      <c r="F140" s="11" t="str">
        <f t="shared" si="24"/>
        <v>N/A</v>
      </c>
      <c r="G140" s="14">
        <v>5718.2942129000003</v>
      </c>
      <c r="H140" s="11" t="str">
        <f t="shared" si="25"/>
        <v>N/A</v>
      </c>
      <c r="I140" s="12" t="s">
        <v>217</v>
      </c>
      <c r="J140" s="12">
        <v>8.8409999999999993</v>
      </c>
      <c r="K140" s="14" t="s">
        <v>217</v>
      </c>
      <c r="L140" s="9" t="str">
        <f t="shared" si="26"/>
        <v>N/A</v>
      </c>
    </row>
    <row r="141" spans="1:12" x14ac:dyDescent="0.2">
      <c r="A141" s="57" t="s">
        <v>406</v>
      </c>
      <c r="B141" s="14" t="s">
        <v>217</v>
      </c>
      <c r="C141" s="14">
        <v>424071394</v>
      </c>
      <c r="D141" s="11" t="str">
        <f t="shared" si="23"/>
        <v>N/A</v>
      </c>
      <c r="E141" s="14">
        <v>489802137</v>
      </c>
      <c r="F141" s="11" t="str">
        <f t="shared" si="24"/>
        <v>N/A</v>
      </c>
      <c r="G141" s="14">
        <v>363916114</v>
      </c>
      <c r="H141" s="11" t="str">
        <f t="shared" si="25"/>
        <v>N/A</v>
      </c>
      <c r="I141" s="12">
        <v>15.5</v>
      </c>
      <c r="J141" s="12">
        <v>-25.7</v>
      </c>
      <c r="K141" s="14" t="s">
        <v>217</v>
      </c>
      <c r="L141" s="9" t="str">
        <f t="shared" si="26"/>
        <v>N/A</v>
      </c>
    </row>
    <row r="142" spans="1:12" x14ac:dyDescent="0.2">
      <c r="A142" s="57" t="s">
        <v>1206</v>
      </c>
      <c r="B142" s="14" t="s">
        <v>217</v>
      </c>
      <c r="C142" s="14">
        <v>3083.2810620999999</v>
      </c>
      <c r="D142" s="11" t="str">
        <f t="shared" si="23"/>
        <v>N/A</v>
      </c>
      <c r="E142" s="14">
        <v>3617.0449137999999</v>
      </c>
      <c r="F142" s="11" t="str">
        <f t="shared" si="24"/>
        <v>N/A</v>
      </c>
      <c r="G142" s="14">
        <v>4413.2441669</v>
      </c>
      <c r="H142" s="11" t="str">
        <f t="shared" si="25"/>
        <v>N/A</v>
      </c>
      <c r="I142" s="12">
        <v>17.309999999999999</v>
      </c>
      <c r="J142" s="12">
        <v>22.01</v>
      </c>
      <c r="K142" s="14" t="s">
        <v>217</v>
      </c>
      <c r="L142" s="9" t="str">
        <f t="shared" si="26"/>
        <v>N/A</v>
      </c>
    </row>
    <row r="143" spans="1:12" x14ac:dyDescent="0.2">
      <c r="A143" s="57" t="s">
        <v>407</v>
      </c>
      <c r="B143" s="14" t="s">
        <v>217</v>
      </c>
      <c r="C143" s="14">
        <v>5107814</v>
      </c>
      <c r="D143" s="11" t="str">
        <f t="shared" si="23"/>
        <v>N/A</v>
      </c>
      <c r="E143" s="14">
        <v>6890214</v>
      </c>
      <c r="F143" s="11" t="str">
        <f t="shared" si="24"/>
        <v>N/A</v>
      </c>
      <c r="G143" s="14">
        <v>8181429</v>
      </c>
      <c r="H143" s="11" t="str">
        <f t="shared" si="25"/>
        <v>N/A</v>
      </c>
      <c r="I143" s="12">
        <v>34.9</v>
      </c>
      <c r="J143" s="12">
        <v>18.739999999999998</v>
      </c>
      <c r="K143" s="14" t="s">
        <v>217</v>
      </c>
      <c r="L143" s="9" t="str">
        <f t="shared" si="26"/>
        <v>N/A</v>
      </c>
    </row>
    <row r="144" spans="1:12" ht="25.5" x14ac:dyDescent="0.2">
      <c r="A144" s="57" t="s">
        <v>1207</v>
      </c>
      <c r="B144" s="14" t="s">
        <v>217</v>
      </c>
      <c r="C144" s="14">
        <v>159.79396215</v>
      </c>
      <c r="D144" s="11" t="str">
        <f t="shared" si="23"/>
        <v>N/A</v>
      </c>
      <c r="E144" s="14">
        <v>209.09216155999999</v>
      </c>
      <c r="F144" s="11" t="str">
        <f t="shared" si="24"/>
        <v>N/A</v>
      </c>
      <c r="G144" s="14">
        <v>271.18661539999999</v>
      </c>
      <c r="H144" s="11" t="str">
        <f t="shared" si="25"/>
        <v>N/A</v>
      </c>
      <c r="I144" s="12">
        <v>30.85</v>
      </c>
      <c r="J144" s="12">
        <v>29.7</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290988</v>
      </c>
      <c r="D149" s="11" t="str">
        <f t="shared" si="27"/>
        <v>N/A</v>
      </c>
      <c r="E149" s="14">
        <v>274604</v>
      </c>
      <c r="F149" s="11" t="str">
        <f t="shared" si="28"/>
        <v>N/A</v>
      </c>
      <c r="G149" s="14">
        <v>214121</v>
      </c>
      <c r="H149" s="11" t="str">
        <f t="shared" si="29"/>
        <v>N/A</v>
      </c>
      <c r="I149" s="12">
        <v>-5.63</v>
      </c>
      <c r="J149" s="12">
        <v>-22</v>
      </c>
      <c r="K149" s="14" t="s">
        <v>217</v>
      </c>
      <c r="L149" s="9" t="str">
        <f t="shared" si="26"/>
        <v>N/A</v>
      </c>
    </row>
    <row r="150" spans="1:13" x14ac:dyDescent="0.2">
      <c r="A150" s="57" t="s">
        <v>1210</v>
      </c>
      <c r="B150" s="14" t="s">
        <v>217</v>
      </c>
      <c r="C150" s="14">
        <v>81.281564246000002</v>
      </c>
      <c r="D150" s="11" t="str">
        <f t="shared" si="27"/>
        <v>N/A</v>
      </c>
      <c r="E150" s="14">
        <v>119.03077589999999</v>
      </c>
      <c r="F150" s="11" t="str">
        <f t="shared" si="28"/>
        <v>N/A</v>
      </c>
      <c r="G150" s="14">
        <v>113.29153439</v>
      </c>
      <c r="H150" s="11" t="str">
        <f t="shared" si="29"/>
        <v>N/A</v>
      </c>
      <c r="I150" s="12">
        <v>46.44</v>
      </c>
      <c r="J150" s="12">
        <v>-4.82</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1430993</v>
      </c>
      <c r="D6" s="130" t="str">
        <f t="shared" ref="D6:D11" si="0">IF($B6="N/A","N/A",IF(C6&gt;10,"No",IF(C6&lt;-10,"No","Yes")))</f>
        <v>N/A</v>
      </c>
      <c r="E6" s="152">
        <v>1595082</v>
      </c>
      <c r="F6" s="130" t="str">
        <f t="shared" ref="F6:F11" si="1">IF($B6="N/A","N/A",IF(E6&gt;10,"No",IF(E6&lt;-10,"No","Yes")))</f>
        <v>N/A</v>
      </c>
      <c r="G6" s="152">
        <v>1338191</v>
      </c>
      <c r="H6" s="130" t="str">
        <f t="shared" ref="H6:H11" si="2">IF($B6="N/A","N/A",IF(G6&gt;10,"No",IF(G6&lt;-10,"No","Yes")))</f>
        <v>N/A</v>
      </c>
      <c r="I6" s="132">
        <v>11.47</v>
      </c>
      <c r="J6" s="132">
        <v>-16.100000000000001</v>
      </c>
      <c r="K6" s="152" t="s">
        <v>732</v>
      </c>
      <c r="L6" s="134" t="str">
        <f t="shared" ref="L6:L14" si="3">IF(J6="Div by 0", "N/A", IF(K6="N/A","N/A", IF(J6&gt;VALUE(MID(K6,1,2)), "No", IF(J6&lt;-1*VALUE(MID(K6,1,2)), "No", "Yes"))))</f>
        <v>Yes</v>
      </c>
    </row>
    <row r="7" spans="1:12" x14ac:dyDescent="0.2">
      <c r="A7" s="16" t="s">
        <v>100</v>
      </c>
      <c r="B7" s="135" t="s">
        <v>217</v>
      </c>
      <c r="C7" s="152">
        <v>63730</v>
      </c>
      <c r="D7" s="130" t="str">
        <f t="shared" si="0"/>
        <v>N/A</v>
      </c>
      <c r="E7" s="152">
        <v>65348</v>
      </c>
      <c r="F7" s="130" t="str">
        <f t="shared" si="1"/>
        <v>N/A</v>
      </c>
      <c r="G7" s="152">
        <v>57899</v>
      </c>
      <c r="H7" s="130" t="str">
        <f t="shared" si="2"/>
        <v>N/A</v>
      </c>
      <c r="I7" s="132">
        <v>2.5390000000000001</v>
      </c>
      <c r="J7" s="132">
        <v>-11.4</v>
      </c>
      <c r="K7" s="135" t="s">
        <v>732</v>
      </c>
      <c r="L7" s="134" t="str">
        <f t="shared" si="3"/>
        <v>Yes</v>
      </c>
    </row>
    <row r="8" spans="1:12" x14ac:dyDescent="0.2">
      <c r="A8" s="16" t="s">
        <v>101</v>
      </c>
      <c r="B8" s="135" t="s">
        <v>217</v>
      </c>
      <c r="C8" s="152">
        <v>139181</v>
      </c>
      <c r="D8" s="130" t="str">
        <f t="shared" si="0"/>
        <v>N/A</v>
      </c>
      <c r="E8" s="152">
        <v>143491</v>
      </c>
      <c r="F8" s="130" t="str">
        <f t="shared" si="1"/>
        <v>N/A</v>
      </c>
      <c r="G8" s="152">
        <v>139060</v>
      </c>
      <c r="H8" s="130" t="str">
        <f t="shared" si="2"/>
        <v>N/A</v>
      </c>
      <c r="I8" s="132">
        <v>3.097</v>
      </c>
      <c r="J8" s="132">
        <v>-3.09</v>
      </c>
      <c r="K8" s="135" t="s">
        <v>732</v>
      </c>
      <c r="L8" s="134" t="str">
        <f t="shared" si="3"/>
        <v>Yes</v>
      </c>
    </row>
    <row r="9" spans="1:12" x14ac:dyDescent="0.2">
      <c r="A9" s="16" t="s">
        <v>104</v>
      </c>
      <c r="B9" s="135" t="s">
        <v>217</v>
      </c>
      <c r="C9" s="152">
        <v>692762</v>
      </c>
      <c r="D9" s="130" t="str">
        <f t="shared" si="0"/>
        <v>N/A</v>
      </c>
      <c r="E9" s="152">
        <v>754607</v>
      </c>
      <c r="F9" s="130" t="str">
        <f t="shared" si="1"/>
        <v>N/A</v>
      </c>
      <c r="G9" s="152">
        <v>629581</v>
      </c>
      <c r="H9" s="130" t="str">
        <f t="shared" si="2"/>
        <v>N/A</v>
      </c>
      <c r="I9" s="132">
        <v>8.9269999999999996</v>
      </c>
      <c r="J9" s="132">
        <v>-16.600000000000001</v>
      </c>
      <c r="K9" s="135" t="s">
        <v>732</v>
      </c>
      <c r="L9" s="134" t="str">
        <f t="shared" si="3"/>
        <v>Yes</v>
      </c>
    </row>
    <row r="10" spans="1:12" x14ac:dyDescent="0.2">
      <c r="A10" s="16" t="s">
        <v>105</v>
      </c>
      <c r="B10" s="135" t="s">
        <v>217</v>
      </c>
      <c r="C10" s="152">
        <v>535320</v>
      </c>
      <c r="D10" s="130" t="str">
        <f t="shared" si="0"/>
        <v>N/A</v>
      </c>
      <c r="E10" s="152">
        <v>631636</v>
      </c>
      <c r="F10" s="130" t="str">
        <f t="shared" si="1"/>
        <v>N/A</v>
      </c>
      <c r="G10" s="152">
        <v>511651</v>
      </c>
      <c r="H10" s="130" t="str">
        <f t="shared" si="2"/>
        <v>N/A</v>
      </c>
      <c r="I10" s="132">
        <v>17.989999999999998</v>
      </c>
      <c r="J10" s="132">
        <v>-19</v>
      </c>
      <c r="K10" s="135" t="s">
        <v>732</v>
      </c>
      <c r="L10" s="134" t="str">
        <f t="shared" si="3"/>
        <v>Yes</v>
      </c>
    </row>
    <row r="11" spans="1:12" x14ac:dyDescent="0.2">
      <c r="A11" s="16" t="s">
        <v>77</v>
      </c>
      <c r="B11" s="152" t="s">
        <v>217</v>
      </c>
      <c r="C11" s="152">
        <v>1065640.82</v>
      </c>
      <c r="D11" s="138" t="str">
        <f t="shared" si="0"/>
        <v>N/A</v>
      </c>
      <c r="E11" s="152">
        <v>1223714.8</v>
      </c>
      <c r="F11" s="130" t="str">
        <f t="shared" si="1"/>
        <v>N/A</v>
      </c>
      <c r="G11" s="152">
        <v>1152991.1200000001</v>
      </c>
      <c r="H11" s="130" t="str">
        <f t="shared" si="2"/>
        <v>N/A</v>
      </c>
      <c r="I11" s="132">
        <v>14.83</v>
      </c>
      <c r="J11" s="132">
        <v>-5.78</v>
      </c>
      <c r="K11" s="152" t="s">
        <v>733</v>
      </c>
      <c r="L11" s="134" t="str">
        <f t="shared" si="3"/>
        <v>Yes</v>
      </c>
    </row>
    <row r="12" spans="1:12" x14ac:dyDescent="0.2">
      <c r="A12" s="16" t="s">
        <v>115</v>
      </c>
      <c r="B12" s="152" t="s">
        <v>217</v>
      </c>
      <c r="C12" s="152">
        <v>124183</v>
      </c>
      <c r="D12" s="152" t="s">
        <v>217</v>
      </c>
      <c r="E12" s="152">
        <v>129474</v>
      </c>
      <c r="F12" s="152" t="s">
        <v>217</v>
      </c>
      <c r="G12" s="152">
        <v>121186</v>
      </c>
      <c r="H12" s="152" t="s">
        <v>217</v>
      </c>
      <c r="I12" s="132">
        <v>4.2610000000000001</v>
      </c>
      <c r="J12" s="132">
        <v>-6.4</v>
      </c>
      <c r="K12" s="152" t="s">
        <v>733</v>
      </c>
      <c r="L12" s="134" t="str">
        <f t="shared" si="3"/>
        <v>Yes</v>
      </c>
    </row>
    <row r="13" spans="1:12" x14ac:dyDescent="0.2">
      <c r="A13" s="16" t="s">
        <v>449</v>
      </c>
      <c r="B13" s="152" t="s">
        <v>217</v>
      </c>
      <c r="C13" s="152">
        <v>58681</v>
      </c>
      <c r="D13" s="152" t="s">
        <v>217</v>
      </c>
      <c r="E13" s="152">
        <v>60330</v>
      </c>
      <c r="F13" s="152" t="s">
        <v>217</v>
      </c>
      <c r="G13" s="152">
        <v>53502</v>
      </c>
      <c r="H13" s="152" t="s">
        <v>217</v>
      </c>
      <c r="I13" s="132">
        <v>2.81</v>
      </c>
      <c r="J13" s="132">
        <v>-11.3</v>
      </c>
      <c r="K13" s="152" t="s">
        <v>733</v>
      </c>
      <c r="L13" s="134" t="str">
        <f t="shared" si="3"/>
        <v>No</v>
      </c>
    </row>
    <row r="14" spans="1:12" x14ac:dyDescent="0.2">
      <c r="A14" s="16" t="s">
        <v>450</v>
      </c>
      <c r="B14" s="152" t="s">
        <v>217</v>
      </c>
      <c r="C14" s="152">
        <v>54498</v>
      </c>
      <c r="D14" s="152" t="s">
        <v>217</v>
      </c>
      <c r="E14" s="152">
        <v>56866</v>
      </c>
      <c r="F14" s="152" t="s">
        <v>217</v>
      </c>
      <c r="G14" s="152">
        <v>57191</v>
      </c>
      <c r="H14" s="152" t="s">
        <v>217</v>
      </c>
      <c r="I14" s="132">
        <v>4.3449999999999998</v>
      </c>
      <c r="J14" s="132">
        <v>0.57150000000000001</v>
      </c>
      <c r="K14" s="152" t="s">
        <v>733</v>
      </c>
      <c r="L14" s="134" t="str">
        <f t="shared" si="3"/>
        <v>Yes</v>
      </c>
    </row>
    <row r="15" spans="1:12" x14ac:dyDescent="0.2">
      <c r="A15" s="4" t="s">
        <v>58</v>
      </c>
      <c r="B15" s="135" t="s">
        <v>217</v>
      </c>
      <c r="C15" s="131">
        <v>7204360392</v>
      </c>
      <c r="D15" s="130" t="str">
        <f t="shared" ref="D15:D20" si="4">IF($B15="N/A","N/A",IF(C15&gt;10,"No",IF(C15&lt;-10,"No","Yes")))</f>
        <v>N/A</v>
      </c>
      <c r="E15" s="131">
        <v>8380269938</v>
      </c>
      <c r="F15" s="130" t="str">
        <f t="shared" ref="F15:F20" si="5">IF($B15="N/A","N/A",IF(E15&gt;10,"No",IF(E15&lt;-10,"No","Yes")))</f>
        <v>N/A</v>
      </c>
      <c r="G15" s="131">
        <v>7652169851</v>
      </c>
      <c r="H15" s="130" t="str">
        <f t="shared" ref="H15:H20" si="6">IF($B15="N/A","N/A",IF(G15&gt;10,"No",IF(G15&lt;-10,"No","Yes")))</f>
        <v>N/A</v>
      </c>
      <c r="I15" s="132">
        <v>16.32</v>
      </c>
      <c r="J15" s="132">
        <v>-8.69</v>
      </c>
      <c r="K15" s="135" t="s">
        <v>732</v>
      </c>
      <c r="L15" s="134" t="str">
        <f t="shared" ref="L15:L20" si="7">IF(J15="Div by 0", "N/A", IF(K15="N/A","N/A", IF(J15&gt;VALUE(MID(K15,1,2)), "No", IF(J15&lt;-1*VALUE(MID(K15,1,2)), "No", "Yes"))))</f>
        <v>Yes</v>
      </c>
    </row>
    <row r="16" spans="1:12" x14ac:dyDescent="0.2">
      <c r="A16" s="4" t="s">
        <v>1121</v>
      </c>
      <c r="B16" s="135" t="s">
        <v>217</v>
      </c>
      <c r="C16" s="131">
        <v>5034.5182624999998</v>
      </c>
      <c r="D16" s="130" t="str">
        <f t="shared" si="4"/>
        <v>N/A</v>
      </c>
      <c r="E16" s="131">
        <v>5253.8176332000003</v>
      </c>
      <c r="F16" s="130" t="str">
        <f t="shared" si="5"/>
        <v>N/A</v>
      </c>
      <c r="G16" s="131">
        <v>5718.2942129000003</v>
      </c>
      <c r="H16" s="130" t="str">
        <f t="shared" si="6"/>
        <v>N/A</v>
      </c>
      <c r="I16" s="132">
        <v>4.3559999999999999</v>
      </c>
      <c r="J16" s="132">
        <v>8.8409999999999993</v>
      </c>
      <c r="K16" s="135" t="s">
        <v>732</v>
      </c>
      <c r="L16" s="134" t="str">
        <f t="shared" si="7"/>
        <v>Yes</v>
      </c>
    </row>
    <row r="17" spans="1:12" x14ac:dyDescent="0.2">
      <c r="A17" s="4" t="s">
        <v>1219</v>
      </c>
      <c r="B17" s="135" t="s">
        <v>217</v>
      </c>
      <c r="C17" s="131">
        <v>12308.75517</v>
      </c>
      <c r="D17" s="130" t="str">
        <f t="shared" si="4"/>
        <v>N/A</v>
      </c>
      <c r="E17" s="131">
        <v>13161.443945999999</v>
      </c>
      <c r="F17" s="130" t="str">
        <f t="shared" si="5"/>
        <v>N/A</v>
      </c>
      <c r="G17" s="131">
        <v>14341.550112999999</v>
      </c>
      <c r="H17" s="130" t="str">
        <f t="shared" si="6"/>
        <v>N/A</v>
      </c>
      <c r="I17" s="132">
        <v>6.9269999999999996</v>
      </c>
      <c r="J17" s="132">
        <v>8.9659999999999993</v>
      </c>
      <c r="K17" s="135" t="s">
        <v>732</v>
      </c>
      <c r="L17" s="134" t="str">
        <f t="shared" si="7"/>
        <v>Yes</v>
      </c>
    </row>
    <row r="18" spans="1:12" x14ac:dyDescent="0.2">
      <c r="A18" s="4" t="s">
        <v>1220</v>
      </c>
      <c r="B18" s="135" t="s">
        <v>217</v>
      </c>
      <c r="C18" s="131">
        <v>16293.678620000001</v>
      </c>
      <c r="D18" s="130" t="str">
        <f t="shared" si="4"/>
        <v>N/A</v>
      </c>
      <c r="E18" s="131">
        <v>16825.718742000001</v>
      </c>
      <c r="F18" s="130" t="str">
        <f t="shared" si="5"/>
        <v>N/A</v>
      </c>
      <c r="G18" s="131">
        <v>17406.717280000001</v>
      </c>
      <c r="H18" s="130" t="str">
        <f t="shared" si="6"/>
        <v>N/A</v>
      </c>
      <c r="I18" s="132">
        <v>3.2650000000000001</v>
      </c>
      <c r="J18" s="132">
        <v>3.4529999999999998</v>
      </c>
      <c r="K18" s="135" t="s">
        <v>732</v>
      </c>
      <c r="L18" s="134" t="str">
        <f t="shared" si="7"/>
        <v>Yes</v>
      </c>
    </row>
    <row r="19" spans="1:12" x14ac:dyDescent="0.2">
      <c r="A19" s="4" t="s">
        <v>1221</v>
      </c>
      <c r="B19" s="135" t="s">
        <v>217</v>
      </c>
      <c r="C19" s="131">
        <v>2452.5819661</v>
      </c>
      <c r="D19" s="130" t="str">
        <f t="shared" si="4"/>
        <v>N/A</v>
      </c>
      <c r="E19" s="131">
        <v>2536.2625128</v>
      </c>
      <c r="F19" s="130" t="str">
        <f t="shared" si="5"/>
        <v>N/A</v>
      </c>
      <c r="G19" s="131">
        <v>2604.2723016999998</v>
      </c>
      <c r="H19" s="130" t="str">
        <f t="shared" si="6"/>
        <v>N/A</v>
      </c>
      <c r="I19" s="132">
        <v>3.4119999999999999</v>
      </c>
      <c r="J19" s="132">
        <v>2.681</v>
      </c>
      <c r="K19" s="135" t="s">
        <v>732</v>
      </c>
      <c r="L19" s="134" t="str">
        <f t="shared" si="7"/>
        <v>Yes</v>
      </c>
    </row>
    <row r="20" spans="1:12" x14ac:dyDescent="0.2">
      <c r="A20" s="4" t="s">
        <v>1222</v>
      </c>
      <c r="B20" s="135" t="s">
        <v>217</v>
      </c>
      <c r="C20" s="131">
        <v>4582.4877698999999</v>
      </c>
      <c r="D20" s="130" t="str">
        <f t="shared" si="4"/>
        <v>N/A</v>
      </c>
      <c r="E20" s="131">
        <v>5053.5043046999999</v>
      </c>
      <c r="F20" s="130" t="str">
        <f t="shared" si="5"/>
        <v>N/A</v>
      </c>
      <c r="G20" s="131">
        <v>5397.4876937999998</v>
      </c>
      <c r="H20" s="130" t="str">
        <f t="shared" si="6"/>
        <v>N/A</v>
      </c>
      <c r="I20" s="132">
        <v>10.28</v>
      </c>
      <c r="J20" s="132">
        <v>6.8070000000000004</v>
      </c>
      <c r="K20" s="135" t="s">
        <v>732</v>
      </c>
      <c r="L20" s="134" t="str">
        <f t="shared" si="7"/>
        <v>Yes</v>
      </c>
    </row>
    <row r="21" spans="1:12" x14ac:dyDescent="0.2">
      <c r="A21" s="2" t="s">
        <v>1125</v>
      </c>
      <c r="B21" s="135" t="s">
        <v>217</v>
      </c>
      <c r="C21" s="131">
        <v>5170.0426128999998</v>
      </c>
      <c r="D21" s="130" t="str">
        <f t="shared" ref="D21:D22" si="8">IF($B21="N/A","N/A",IF(C21&gt;10,"No",IF(C21&lt;-10,"No","Yes")))</f>
        <v>N/A</v>
      </c>
      <c r="E21" s="131">
        <v>5416.5696417999998</v>
      </c>
      <c r="F21" s="130" t="str">
        <f t="shared" ref="F21:F22" si="9">IF($B21="N/A","N/A",IF(E21&gt;10,"No",IF(E21&lt;-10,"No","Yes")))</f>
        <v>N/A</v>
      </c>
      <c r="G21" s="131">
        <v>5864.7358258000004</v>
      </c>
      <c r="H21" s="130" t="str">
        <f t="shared" ref="H21:H22" si="10">IF($B21="N/A","N/A",IF(G21&gt;10,"No",IF(G21&lt;-10,"No","Yes")))</f>
        <v>N/A</v>
      </c>
      <c r="I21" s="132">
        <v>4.7679999999999998</v>
      </c>
      <c r="J21" s="132">
        <v>8.2739999999999991</v>
      </c>
      <c r="K21" s="135" t="s">
        <v>732</v>
      </c>
      <c r="L21" s="134" t="str">
        <f>IF(J21="Div by 0", "N/A", IF(OR(J21="N/A",K21="N/A"),"N/A", IF(J21&gt;VALUE(MID(K21,1,2)), "No", IF(J21&lt;-1*VALUE(MID(K21,1,2)), "No", "Yes"))))</f>
        <v>Yes</v>
      </c>
    </row>
    <row r="22" spans="1:12" x14ac:dyDescent="0.2">
      <c r="A22" s="2" t="s">
        <v>1126</v>
      </c>
      <c r="B22" s="135" t="s">
        <v>217</v>
      </c>
      <c r="C22" s="131">
        <v>4872.7805004000002</v>
      </c>
      <c r="D22" s="130" t="str">
        <f t="shared" si="8"/>
        <v>N/A</v>
      </c>
      <c r="E22" s="131">
        <v>5065.2912655999999</v>
      </c>
      <c r="F22" s="130" t="str">
        <f t="shared" si="9"/>
        <v>N/A</v>
      </c>
      <c r="G22" s="131">
        <v>5544.2845533</v>
      </c>
      <c r="H22" s="130" t="str">
        <f t="shared" si="10"/>
        <v>N/A</v>
      </c>
      <c r="I22" s="132">
        <v>3.9510000000000001</v>
      </c>
      <c r="J22" s="132">
        <v>9.4559999999999995</v>
      </c>
      <c r="K22" s="135" t="s">
        <v>732</v>
      </c>
      <c r="L22" s="134" t="str">
        <f>IF(J22="Div by 0", "N/A", IF(OR(J22="N/A",K22="N/A"),"N/A", IF(J22&gt;VALUE(MID(K22,1,2)), "No", IF(J22&lt;-1*VALUE(MID(K22,1,2)), "No", "Yes"))))</f>
        <v>Yes</v>
      </c>
    </row>
    <row r="23" spans="1:12" x14ac:dyDescent="0.2">
      <c r="A23" s="4" t="s">
        <v>1223</v>
      </c>
      <c r="B23" s="135" t="s">
        <v>217</v>
      </c>
      <c r="C23" s="131">
        <v>10946.691881999999</v>
      </c>
      <c r="D23" s="130" t="str">
        <f>IF($B23="N/A","N/A",IF(C23&gt;10,"No",IF(C23&lt;-10,"No","Yes")))</f>
        <v>N/A</v>
      </c>
      <c r="E23" s="131">
        <v>11541.350132</v>
      </c>
      <c r="F23" s="130" t="str">
        <f>IF($B23="N/A","N/A",IF(E23&gt;10,"No",IF(E23&lt;-10,"No","Yes")))</f>
        <v>N/A</v>
      </c>
      <c r="G23" s="131">
        <v>12337.950440000001</v>
      </c>
      <c r="H23" s="130" t="str">
        <f>IF($B23="N/A","N/A",IF(G23&gt;10,"No",IF(G23&lt;-10,"No","Yes")))</f>
        <v>N/A</v>
      </c>
      <c r="I23" s="132">
        <v>5.4320000000000004</v>
      </c>
      <c r="J23" s="132">
        <v>6.9020000000000001</v>
      </c>
      <c r="K23" s="135" t="s">
        <v>732</v>
      </c>
      <c r="L23" s="134" t="str">
        <f>IF(J23="Div by 0", "N/A", IF(K23="N/A","N/A", IF(J23&gt;VALUE(MID(K23,1,2)), "No", IF(J23&lt;-1*VALUE(MID(K23,1,2)), "No", "Yes"))))</f>
        <v>Yes</v>
      </c>
    </row>
    <row r="24" spans="1:12" x14ac:dyDescent="0.2">
      <c r="A24" s="4" t="s">
        <v>1224</v>
      </c>
      <c r="B24" s="135" t="s">
        <v>217</v>
      </c>
      <c r="C24" s="131">
        <v>12212.665172999999</v>
      </c>
      <c r="D24" s="130" t="str">
        <f>IF($B24="N/A","N/A",IF(C24&gt;10,"No",IF(C24&lt;-10,"No","Yes")))</f>
        <v>N/A</v>
      </c>
      <c r="E24" s="131">
        <v>13083.476463000001</v>
      </c>
      <c r="F24" s="130" t="str">
        <f>IF($B24="N/A","N/A",IF(E24&gt;10,"No",IF(E24&lt;-10,"No","Yes")))</f>
        <v>N/A</v>
      </c>
      <c r="G24" s="131">
        <v>14346.370865000001</v>
      </c>
      <c r="H24" s="130" t="str">
        <f>IF($B24="N/A","N/A",IF(G24&gt;10,"No",IF(G24&lt;-10,"No","Yes")))</f>
        <v>N/A</v>
      </c>
      <c r="I24" s="132">
        <v>7.13</v>
      </c>
      <c r="J24" s="132">
        <v>9.6530000000000005</v>
      </c>
      <c r="K24" s="135" t="s">
        <v>732</v>
      </c>
      <c r="L24" s="134" t="str">
        <f>IF(J24="Div by 0", "N/A", IF(K24="N/A","N/A", IF(J24&gt;VALUE(MID(K24,1,2)), "No", IF(J24&lt;-1*VALUE(MID(K24,1,2)), "No", "Yes"))))</f>
        <v>Yes</v>
      </c>
    </row>
    <row r="25" spans="1:12" x14ac:dyDescent="0.2">
      <c r="A25" s="4" t="s">
        <v>1225</v>
      </c>
      <c r="B25" s="135" t="s">
        <v>217</v>
      </c>
      <c r="C25" s="131">
        <v>10738.379298</v>
      </c>
      <c r="D25" s="130" t="str">
        <f>IF($B25="N/A","N/A",IF(C25&gt;10,"No",IF(C25&lt;-10,"No","Yes")))</f>
        <v>N/A</v>
      </c>
      <c r="E25" s="131">
        <v>11117.796679999999</v>
      </c>
      <c r="F25" s="130" t="str">
        <f>IF($B25="N/A","N/A",IF(E25&gt;10,"No",IF(E25&lt;-10,"No","Yes")))</f>
        <v>N/A</v>
      </c>
      <c r="G25" s="131">
        <v>11608.250494</v>
      </c>
      <c r="H25" s="130" t="str">
        <f>IF($B25="N/A","N/A",IF(G25&gt;10,"No",IF(G25&lt;-10,"No","Yes")))</f>
        <v>N/A</v>
      </c>
      <c r="I25" s="132">
        <v>3.5329999999999999</v>
      </c>
      <c r="J25" s="132">
        <v>4.4109999999999996</v>
      </c>
      <c r="K25" s="135" t="s">
        <v>732</v>
      </c>
      <c r="L25" s="134" t="str">
        <f>IF(J25="Div by 0", "N/A", IF(K25="N/A","N/A", IF(J25&gt;VALUE(MID(K25,1,2)), "No", IF(J25&lt;-1*VALUE(MID(K25,1,2)), "No", "Yes"))))</f>
        <v>Yes</v>
      </c>
    </row>
    <row r="26" spans="1:12" x14ac:dyDescent="0.2">
      <c r="A26" s="4" t="s">
        <v>1226</v>
      </c>
      <c r="B26" s="135" t="s">
        <v>217</v>
      </c>
      <c r="C26" s="131">
        <v>11060.784285</v>
      </c>
      <c r="D26" s="130" t="str">
        <f t="shared" ref="D26:D27" si="11">IF($B26="N/A","N/A",IF(C26&gt;10,"No",IF(C26&lt;-10,"No","Yes")))</f>
        <v>N/A</v>
      </c>
      <c r="E26" s="131">
        <v>11700.237772</v>
      </c>
      <c r="F26" s="130" t="str">
        <f t="shared" ref="F26:F30" si="12">IF($B26="N/A","N/A",IF(E26&gt;10,"No",IF(E26&lt;-10,"No","Yes")))</f>
        <v>N/A</v>
      </c>
      <c r="G26" s="131">
        <v>12460.855355</v>
      </c>
      <c r="H26" s="130" t="str">
        <f t="shared" ref="H26:H27" si="13">IF($B26="N/A","N/A",IF(G26&gt;10,"No",IF(G26&lt;-10,"No","Yes")))</f>
        <v>N/A</v>
      </c>
      <c r="I26" s="132">
        <v>5.7809999999999997</v>
      </c>
      <c r="J26" s="132">
        <v>6.5010000000000003</v>
      </c>
      <c r="K26" s="135" t="s">
        <v>732</v>
      </c>
      <c r="L26" s="134" t="str">
        <f>IF(J26="Div by 0", "N/A", IF(OR(J26="N/A",K26="N/A"),"N/A", IF(J26&gt;VALUE(MID(K26,1,2)), "No", IF(J26&lt;-1*VALUE(MID(K26,1,2)), "No", "Yes"))))</f>
        <v>Yes</v>
      </c>
    </row>
    <row r="27" spans="1:12" x14ac:dyDescent="0.2">
      <c r="A27" s="4" t="s">
        <v>1227</v>
      </c>
      <c r="B27" s="135" t="s">
        <v>217</v>
      </c>
      <c r="C27" s="131">
        <v>10777.11118</v>
      </c>
      <c r="D27" s="130" t="str">
        <f t="shared" si="11"/>
        <v>N/A</v>
      </c>
      <c r="E27" s="131">
        <v>11309.153435</v>
      </c>
      <c r="F27" s="130" t="str">
        <f t="shared" si="12"/>
        <v>N/A</v>
      </c>
      <c r="G27" s="131">
        <v>12156.690288</v>
      </c>
      <c r="H27" s="130" t="str">
        <f t="shared" si="13"/>
        <v>N/A</v>
      </c>
      <c r="I27" s="132">
        <v>4.9370000000000003</v>
      </c>
      <c r="J27" s="132">
        <v>7.4939999999999998</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91.839582723000007</v>
      </c>
      <c r="D31" s="138" t="str">
        <f t="shared" ref="D31:D69" si="17">IF($B31="N/A","N/A",IF(C31&gt;10,"No",IF(C31&lt;-10,"No","Yes")))</f>
        <v>N/A</v>
      </c>
      <c r="E31" s="140">
        <v>91.365271503000002</v>
      </c>
      <c r="F31" s="138" t="str">
        <f t="shared" ref="F31:F69" si="18">IF($B31="N/A","N/A",IF(E31&gt;10,"No",IF(E31&lt;-10,"No","Yes")))</f>
        <v>N/A</v>
      </c>
      <c r="G31" s="140">
        <v>99.186588462000003</v>
      </c>
      <c r="H31" s="138" t="str">
        <f t="shared" ref="H31:H69" si="19">IF($B31="N/A","N/A",IF(G31&gt;10,"No",IF(G31&lt;-10,"No","Yes")))</f>
        <v>N/A</v>
      </c>
      <c r="I31" s="132">
        <v>-0.51600000000000001</v>
      </c>
      <c r="J31" s="132">
        <v>8.56</v>
      </c>
      <c r="K31" s="133" t="s">
        <v>732</v>
      </c>
      <c r="L31" s="134" t="str">
        <f t="shared" ref="L31:L99" si="20">IF(J31="Div by 0", "N/A", IF(K31="N/A","N/A", IF(J31&gt;VALUE(MID(K31,1,2)), "No", IF(J31&lt;-1*VALUE(MID(K31,1,2)), "No", "Yes"))))</f>
        <v>Yes</v>
      </c>
    </row>
    <row r="32" spans="1:12" x14ac:dyDescent="0.2">
      <c r="A32" s="45" t="s">
        <v>22</v>
      </c>
      <c r="B32" s="136" t="s">
        <v>217</v>
      </c>
      <c r="C32" s="152">
        <v>1314218</v>
      </c>
      <c r="D32" s="138" t="str">
        <f t="shared" si="17"/>
        <v>N/A</v>
      </c>
      <c r="E32" s="152">
        <v>1457351</v>
      </c>
      <c r="F32" s="138" t="str">
        <f t="shared" si="18"/>
        <v>N/A</v>
      </c>
      <c r="G32" s="152">
        <v>1327306</v>
      </c>
      <c r="H32" s="138" t="str">
        <f t="shared" si="19"/>
        <v>N/A</v>
      </c>
      <c r="I32" s="132">
        <v>10.89</v>
      </c>
      <c r="J32" s="132">
        <v>-8.92</v>
      </c>
      <c r="K32" s="133" t="s">
        <v>732</v>
      </c>
      <c r="L32" s="134" t="str">
        <f t="shared" si="20"/>
        <v>Yes</v>
      </c>
    </row>
    <row r="33" spans="1:12" x14ac:dyDescent="0.2">
      <c r="A33" s="45" t="s">
        <v>451</v>
      </c>
      <c r="B33" s="135" t="s">
        <v>217</v>
      </c>
      <c r="C33" s="152">
        <v>58243</v>
      </c>
      <c r="D33" s="152" t="str">
        <f t="shared" si="17"/>
        <v>N/A</v>
      </c>
      <c r="E33" s="152">
        <v>61123</v>
      </c>
      <c r="F33" s="152" t="str">
        <f t="shared" si="18"/>
        <v>N/A</v>
      </c>
      <c r="G33" s="152">
        <v>56999</v>
      </c>
      <c r="H33" s="130" t="str">
        <f t="shared" si="19"/>
        <v>N/A</v>
      </c>
      <c r="I33" s="132">
        <v>4.9450000000000003</v>
      </c>
      <c r="J33" s="132">
        <v>-6.75</v>
      </c>
      <c r="K33" s="135" t="s">
        <v>732</v>
      </c>
      <c r="L33" s="134" t="str">
        <f t="shared" si="20"/>
        <v>Yes</v>
      </c>
    </row>
    <row r="34" spans="1:12" x14ac:dyDescent="0.2">
      <c r="A34" s="45" t="s">
        <v>1231</v>
      </c>
      <c r="B34" s="141" t="s">
        <v>217</v>
      </c>
      <c r="C34" s="152" t="s">
        <v>217</v>
      </c>
      <c r="D34" s="134" t="str">
        <f t="shared" ref="D34:D38" si="21">IF($B34="N/A","N/A",IF(C34&lt;0,"No","Yes"))</f>
        <v>N/A</v>
      </c>
      <c r="E34" s="152">
        <v>15431</v>
      </c>
      <c r="F34" s="134" t="str">
        <f t="shared" ref="F34:F38" si="22">IF($B34="N/A","N/A",IF(E34&lt;0,"No","Yes"))</f>
        <v>N/A</v>
      </c>
      <c r="G34" s="152">
        <v>16297</v>
      </c>
      <c r="H34" s="134" t="str">
        <f t="shared" ref="H34:H38" si="23">IF($B34="N/A","N/A",IF(G34&lt;0,"No","Yes"))</f>
        <v>N/A</v>
      </c>
      <c r="I34" s="132" t="s">
        <v>217</v>
      </c>
      <c r="J34" s="132">
        <v>5.6120000000000001</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15437</v>
      </c>
      <c r="F36" s="134" t="str">
        <f t="shared" si="22"/>
        <v>N/A</v>
      </c>
      <c r="G36" s="152">
        <v>13964</v>
      </c>
      <c r="H36" s="134" t="str">
        <f t="shared" si="23"/>
        <v>N/A</v>
      </c>
      <c r="I36" s="132" t="s">
        <v>217</v>
      </c>
      <c r="J36" s="132">
        <v>-9.5399999999999991</v>
      </c>
      <c r="K36" s="152" t="s">
        <v>732</v>
      </c>
      <c r="L36" s="134" t="str">
        <f t="shared" si="20"/>
        <v>Yes</v>
      </c>
    </row>
    <row r="37" spans="1:12" x14ac:dyDescent="0.2">
      <c r="A37" s="45" t="s">
        <v>1234</v>
      </c>
      <c r="B37" s="141" t="s">
        <v>217</v>
      </c>
      <c r="C37" s="152" t="s">
        <v>217</v>
      </c>
      <c r="D37" s="134" t="str">
        <f t="shared" si="21"/>
        <v>N/A</v>
      </c>
      <c r="E37" s="152">
        <v>30255</v>
      </c>
      <c r="F37" s="134" t="str">
        <f t="shared" si="22"/>
        <v>N/A</v>
      </c>
      <c r="G37" s="152">
        <v>26738</v>
      </c>
      <c r="H37" s="134" t="str">
        <f t="shared" si="23"/>
        <v>N/A</v>
      </c>
      <c r="I37" s="132" t="s">
        <v>217</v>
      </c>
      <c r="J37" s="132">
        <v>-11.6</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129000</v>
      </c>
      <c r="D39" s="152" t="str">
        <f t="shared" si="17"/>
        <v>N/A</v>
      </c>
      <c r="E39" s="152">
        <v>133454</v>
      </c>
      <c r="F39" s="152" t="str">
        <f t="shared" si="18"/>
        <v>N/A</v>
      </c>
      <c r="G39" s="152">
        <v>137753</v>
      </c>
      <c r="H39" s="130" t="str">
        <f t="shared" si="19"/>
        <v>N/A</v>
      </c>
      <c r="I39" s="132">
        <v>3.4529999999999998</v>
      </c>
      <c r="J39" s="132">
        <v>3.2210000000000001</v>
      </c>
      <c r="K39" s="135" t="s">
        <v>732</v>
      </c>
      <c r="L39" s="134" t="str">
        <f t="shared" si="20"/>
        <v>Yes</v>
      </c>
    </row>
    <row r="40" spans="1:12" x14ac:dyDescent="0.2">
      <c r="A40" s="45" t="s">
        <v>1236</v>
      </c>
      <c r="B40" s="141" t="s">
        <v>217</v>
      </c>
      <c r="C40" s="152" t="s">
        <v>217</v>
      </c>
      <c r="D40" s="134" t="str">
        <f t="shared" ref="D40:D45" si="24">IF($B40="N/A","N/A",IF(C40&lt;0,"No","Yes"))</f>
        <v>N/A</v>
      </c>
      <c r="E40" s="152">
        <v>89264</v>
      </c>
      <c r="F40" s="134" t="str">
        <f t="shared" ref="F40:F45" si="25">IF($B40="N/A","N/A",IF(E40&lt;0,"No","Yes"))</f>
        <v>N/A</v>
      </c>
      <c r="G40" s="152">
        <v>93555</v>
      </c>
      <c r="H40" s="134" t="str">
        <f t="shared" ref="H40:H45" si="26">IF($B40="N/A","N/A",IF(G40&lt;0,"No","Yes"))</f>
        <v>N/A</v>
      </c>
      <c r="I40" s="132" t="s">
        <v>217</v>
      </c>
      <c r="J40" s="132">
        <v>4.8070000000000004</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14093</v>
      </c>
      <c r="F42" s="134" t="str">
        <f t="shared" si="25"/>
        <v>N/A</v>
      </c>
      <c r="G42" s="152">
        <v>15668</v>
      </c>
      <c r="H42" s="134" t="str">
        <f t="shared" si="26"/>
        <v>N/A</v>
      </c>
      <c r="I42" s="132" t="s">
        <v>217</v>
      </c>
      <c r="J42" s="132">
        <v>11.18</v>
      </c>
      <c r="K42" s="152" t="s">
        <v>732</v>
      </c>
      <c r="L42" s="134" t="str">
        <f t="shared" si="20"/>
        <v>Yes</v>
      </c>
    </row>
    <row r="43" spans="1:12" x14ac:dyDescent="0.2">
      <c r="A43" s="45" t="s">
        <v>1239</v>
      </c>
      <c r="B43" s="141" t="s">
        <v>217</v>
      </c>
      <c r="C43" s="152" t="s">
        <v>217</v>
      </c>
      <c r="D43" s="134" t="str">
        <f t="shared" si="24"/>
        <v>N/A</v>
      </c>
      <c r="E43" s="152">
        <v>169</v>
      </c>
      <c r="F43" s="134" t="str">
        <f t="shared" si="25"/>
        <v>N/A</v>
      </c>
      <c r="G43" s="152">
        <v>123</v>
      </c>
      <c r="H43" s="134" t="str">
        <f t="shared" si="26"/>
        <v>N/A</v>
      </c>
      <c r="I43" s="132" t="s">
        <v>217</v>
      </c>
      <c r="J43" s="132">
        <v>-27.2</v>
      </c>
      <c r="K43" s="152" t="s">
        <v>732</v>
      </c>
      <c r="L43" s="134" t="str">
        <f t="shared" si="20"/>
        <v>Yes</v>
      </c>
    </row>
    <row r="44" spans="1:12" x14ac:dyDescent="0.2">
      <c r="A44" s="45" t="s">
        <v>1240</v>
      </c>
      <c r="B44" s="141" t="s">
        <v>217</v>
      </c>
      <c r="C44" s="152" t="s">
        <v>217</v>
      </c>
      <c r="D44" s="134" t="str">
        <f t="shared" si="24"/>
        <v>N/A</v>
      </c>
      <c r="E44" s="152">
        <v>29928</v>
      </c>
      <c r="F44" s="134" t="str">
        <f t="shared" si="25"/>
        <v>N/A</v>
      </c>
      <c r="G44" s="152">
        <v>28407</v>
      </c>
      <c r="H44" s="134" t="str">
        <f t="shared" si="26"/>
        <v>N/A</v>
      </c>
      <c r="I44" s="132" t="s">
        <v>217</v>
      </c>
      <c r="J44" s="132">
        <v>-5.08</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643015</v>
      </c>
      <c r="D46" s="152" t="str">
        <f t="shared" si="17"/>
        <v>N/A</v>
      </c>
      <c r="E46" s="152">
        <v>697097</v>
      </c>
      <c r="F46" s="152" t="str">
        <f t="shared" si="18"/>
        <v>N/A</v>
      </c>
      <c r="G46" s="152">
        <v>629206</v>
      </c>
      <c r="H46" s="130" t="str">
        <f t="shared" si="19"/>
        <v>N/A</v>
      </c>
      <c r="I46" s="132">
        <v>8.4109999999999996</v>
      </c>
      <c r="J46" s="132">
        <v>-9.74</v>
      </c>
      <c r="K46" s="135" t="s">
        <v>732</v>
      </c>
      <c r="L46" s="134" t="str">
        <f t="shared" si="20"/>
        <v>Yes</v>
      </c>
    </row>
    <row r="47" spans="1:12" x14ac:dyDescent="0.2">
      <c r="A47" s="45" t="s">
        <v>1242</v>
      </c>
      <c r="B47" s="141" t="s">
        <v>217</v>
      </c>
      <c r="C47" s="152" t="s">
        <v>217</v>
      </c>
      <c r="D47" s="134" t="str">
        <f t="shared" ref="D47:D53" si="27">IF($B47="N/A","N/A",IF(C47&lt;0,"No","Yes"))</f>
        <v>N/A</v>
      </c>
      <c r="E47" s="152">
        <v>246723</v>
      </c>
      <c r="F47" s="134" t="str">
        <f t="shared" ref="F47:F53" si="28">IF($B47="N/A","N/A",IF(E47&lt;0,"No","Yes"))</f>
        <v>N/A</v>
      </c>
      <c r="G47" s="152">
        <v>234844</v>
      </c>
      <c r="H47" s="134" t="str">
        <f t="shared" ref="H47:H53" si="29">IF($B47="N/A","N/A",IF(G47&lt;0,"No","Yes"))</f>
        <v>N/A</v>
      </c>
      <c r="I47" s="132" t="s">
        <v>217</v>
      </c>
      <c r="J47" s="132">
        <v>-4.8099999999999996</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327389</v>
      </c>
      <c r="F50" s="134" t="str">
        <f t="shared" si="28"/>
        <v>N/A</v>
      </c>
      <c r="G50" s="152">
        <v>320169</v>
      </c>
      <c r="H50" s="134" t="str">
        <f t="shared" si="29"/>
        <v>N/A</v>
      </c>
      <c r="I50" s="132" t="s">
        <v>217</v>
      </c>
      <c r="J50" s="132">
        <v>-2.21</v>
      </c>
      <c r="K50" s="152" t="s">
        <v>732</v>
      </c>
      <c r="L50" s="134" t="str">
        <f t="shared" si="20"/>
        <v>Yes</v>
      </c>
    </row>
    <row r="51" spans="1:12" x14ac:dyDescent="0.2">
      <c r="A51" s="45" t="s">
        <v>1246</v>
      </c>
      <c r="B51" s="141" t="s">
        <v>217</v>
      </c>
      <c r="C51" s="152" t="s">
        <v>217</v>
      </c>
      <c r="D51" s="134" t="str">
        <f t="shared" si="27"/>
        <v>N/A</v>
      </c>
      <c r="E51" s="152">
        <v>103400</v>
      </c>
      <c r="F51" s="134" t="str">
        <f t="shared" si="28"/>
        <v>N/A</v>
      </c>
      <c r="G51" s="152">
        <v>56841</v>
      </c>
      <c r="H51" s="134" t="str">
        <f t="shared" si="29"/>
        <v>N/A</v>
      </c>
      <c r="I51" s="132" t="s">
        <v>217</v>
      </c>
      <c r="J51" s="132">
        <v>-45</v>
      </c>
      <c r="K51" s="152" t="s">
        <v>732</v>
      </c>
      <c r="L51" s="134" t="str">
        <f t="shared" si="20"/>
        <v>No</v>
      </c>
    </row>
    <row r="52" spans="1:12" x14ac:dyDescent="0.2">
      <c r="A52" s="45" t="s">
        <v>1247</v>
      </c>
      <c r="B52" s="141" t="s">
        <v>217</v>
      </c>
      <c r="C52" s="152" t="s">
        <v>217</v>
      </c>
      <c r="D52" s="134" t="str">
        <f t="shared" si="27"/>
        <v>N/A</v>
      </c>
      <c r="E52" s="152">
        <v>17090</v>
      </c>
      <c r="F52" s="134" t="str">
        <f t="shared" si="28"/>
        <v>N/A</v>
      </c>
      <c r="G52" s="152">
        <v>16025</v>
      </c>
      <c r="H52" s="134" t="str">
        <f t="shared" si="29"/>
        <v>N/A</v>
      </c>
      <c r="I52" s="132" t="s">
        <v>217</v>
      </c>
      <c r="J52" s="132">
        <v>-6.23</v>
      </c>
      <c r="K52" s="152" t="s">
        <v>732</v>
      </c>
      <c r="L52" s="134" t="str">
        <f t="shared" si="20"/>
        <v>Yes</v>
      </c>
    </row>
    <row r="53" spans="1:12" x14ac:dyDescent="0.2">
      <c r="A53" s="45" t="s">
        <v>1248</v>
      </c>
      <c r="B53" s="141" t="s">
        <v>217</v>
      </c>
      <c r="C53" s="152" t="s">
        <v>217</v>
      </c>
      <c r="D53" s="134" t="str">
        <f t="shared" si="27"/>
        <v>N/A</v>
      </c>
      <c r="E53" s="152">
        <v>2495</v>
      </c>
      <c r="F53" s="134" t="str">
        <f t="shared" si="28"/>
        <v>N/A</v>
      </c>
      <c r="G53" s="152">
        <v>1327</v>
      </c>
      <c r="H53" s="134" t="str">
        <f t="shared" si="29"/>
        <v>N/A</v>
      </c>
      <c r="I53" s="132" t="s">
        <v>217</v>
      </c>
      <c r="J53" s="132">
        <v>-46.8</v>
      </c>
      <c r="K53" s="152" t="s">
        <v>732</v>
      </c>
      <c r="L53" s="134" t="str">
        <f t="shared" si="20"/>
        <v>No</v>
      </c>
    </row>
    <row r="54" spans="1:12" x14ac:dyDescent="0.2">
      <c r="A54" s="45" t="s">
        <v>454</v>
      </c>
      <c r="B54" s="135" t="s">
        <v>217</v>
      </c>
      <c r="C54" s="152">
        <v>483960</v>
      </c>
      <c r="D54" s="152" t="str">
        <f t="shared" si="17"/>
        <v>N/A</v>
      </c>
      <c r="E54" s="152">
        <v>565677</v>
      </c>
      <c r="F54" s="152" t="str">
        <f t="shared" si="18"/>
        <v>N/A</v>
      </c>
      <c r="G54" s="152">
        <v>503348</v>
      </c>
      <c r="H54" s="130" t="str">
        <f t="shared" si="19"/>
        <v>N/A</v>
      </c>
      <c r="I54" s="132">
        <v>16.89</v>
      </c>
      <c r="J54" s="132">
        <v>-11</v>
      </c>
      <c r="K54" s="135" t="s">
        <v>732</v>
      </c>
      <c r="L54" s="134" t="str">
        <f t="shared" si="20"/>
        <v>Yes</v>
      </c>
    </row>
    <row r="55" spans="1:12" x14ac:dyDescent="0.2">
      <c r="A55" s="45" t="s">
        <v>1249</v>
      </c>
      <c r="B55" s="141" t="s">
        <v>217</v>
      </c>
      <c r="C55" s="152" t="s">
        <v>217</v>
      </c>
      <c r="D55" s="134" t="str">
        <f t="shared" ref="D55:D60" si="30">IF($B55="N/A","N/A",IF(C55&lt;0,"No","Yes"))</f>
        <v>N/A</v>
      </c>
      <c r="E55" s="152">
        <v>253920</v>
      </c>
      <c r="F55" s="134" t="str">
        <f t="shared" ref="F55:F60" si="31">IF($B55="N/A","N/A",IF(E55&lt;0,"No","Yes"))</f>
        <v>N/A</v>
      </c>
      <c r="G55" s="152">
        <v>235220</v>
      </c>
      <c r="H55" s="134" t="str">
        <f t="shared" ref="H55:H60" si="32">IF($B55="N/A","N/A",IF(G55&lt;0,"No","Yes"))</f>
        <v>N/A</v>
      </c>
      <c r="I55" s="132" t="s">
        <v>217</v>
      </c>
      <c r="J55" s="132">
        <v>-7.36</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17673</v>
      </c>
      <c r="F58" s="134" t="str">
        <f t="shared" si="31"/>
        <v>N/A</v>
      </c>
      <c r="G58" s="152">
        <v>9915</v>
      </c>
      <c r="H58" s="134" t="str">
        <f t="shared" si="32"/>
        <v>N/A</v>
      </c>
      <c r="I58" s="132" t="s">
        <v>217</v>
      </c>
      <c r="J58" s="132">
        <v>-43.9</v>
      </c>
      <c r="K58" s="152" t="s">
        <v>732</v>
      </c>
      <c r="L58" s="134" t="str">
        <f t="shared" si="20"/>
        <v>No</v>
      </c>
    </row>
    <row r="59" spans="1:12" x14ac:dyDescent="0.2">
      <c r="A59" s="45" t="s">
        <v>1253</v>
      </c>
      <c r="B59" s="141" t="s">
        <v>217</v>
      </c>
      <c r="C59" s="152" t="s">
        <v>217</v>
      </c>
      <c r="D59" s="134" t="str">
        <f t="shared" si="30"/>
        <v>N/A</v>
      </c>
      <c r="E59" s="152">
        <v>26121</v>
      </c>
      <c r="F59" s="134" t="str">
        <f t="shared" si="31"/>
        <v>N/A</v>
      </c>
      <c r="G59" s="152">
        <v>27566</v>
      </c>
      <c r="H59" s="134" t="str">
        <f t="shared" si="32"/>
        <v>N/A</v>
      </c>
      <c r="I59" s="132" t="s">
        <v>217</v>
      </c>
      <c r="J59" s="132">
        <v>5.532</v>
      </c>
      <c r="K59" s="152" t="s">
        <v>732</v>
      </c>
      <c r="L59" s="134" t="str">
        <f t="shared" si="20"/>
        <v>Yes</v>
      </c>
    </row>
    <row r="60" spans="1:12" x14ac:dyDescent="0.2">
      <c r="A60" s="45" t="s">
        <v>1254</v>
      </c>
      <c r="B60" s="141" t="s">
        <v>217</v>
      </c>
      <c r="C60" s="152" t="s">
        <v>217</v>
      </c>
      <c r="D60" s="134" t="str">
        <f t="shared" si="30"/>
        <v>N/A</v>
      </c>
      <c r="E60" s="152">
        <v>267963</v>
      </c>
      <c r="F60" s="134" t="str">
        <f t="shared" si="31"/>
        <v>N/A</v>
      </c>
      <c r="G60" s="152">
        <v>230647</v>
      </c>
      <c r="H60" s="134" t="str">
        <f t="shared" si="32"/>
        <v>N/A</v>
      </c>
      <c r="I60" s="132" t="s">
        <v>217</v>
      </c>
      <c r="J60" s="132">
        <v>-13.9</v>
      </c>
      <c r="K60" s="152" t="s">
        <v>732</v>
      </c>
      <c r="L60" s="134" t="str">
        <f t="shared" si="20"/>
        <v>Yes</v>
      </c>
    </row>
    <row r="61" spans="1:12" x14ac:dyDescent="0.2">
      <c r="A61" s="3" t="s">
        <v>190</v>
      </c>
      <c r="B61" s="136" t="s">
        <v>217</v>
      </c>
      <c r="C61" s="152">
        <v>1259771</v>
      </c>
      <c r="D61" s="152" t="str">
        <f t="shared" si="17"/>
        <v>N/A</v>
      </c>
      <c r="E61" s="152">
        <v>1397933</v>
      </c>
      <c r="F61" s="152" t="str">
        <f t="shared" si="18"/>
        <v>N/A</v>
      </c>
      <c r="G61" s="152">
        <v>1105939</v>
      </c>
      <c r="H61" s="130" t="str">
        <f t="shared" si="19"/>
        <v>N/A</v>
      </c>
      <c r="I61" s="132">
        <v>10.97</v>
      </c>
      <c r="J61" s="132">
        <v>-20.9</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1270606</v>
      </c>
      <c r="D63" s="152" t="str">
        <f t="shared" si="17"/>
        <v>N/A</v>
      </c>
      <c r="E63" s="152">
        <v>1410559</v>
      </c>
      <c r="F63" s="152" t="str">
        <f t="shared" si="18"/>
        <v>N/A</v>
      </c>
      <c r="G63" s="152">
        <v>1290317</v>
      </c>
      <c r="H63" s="130" t="str">
        <f t="shared" si="19"/>
        <v>N/A</v>
      </c>
      <c r="I63" s="132">
        <v>11.01</v>
      </c>
      <c r="J63" s="132">
        <v>-8.52</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52821</v>
      </c>
      <c r="D65" s="152" t="str">
        <f t="shared" si="17"/>
        <v>N/A</v>
      </c>
      <c r="E65" s="152">
        <v>55313</v>
      </c>
      <c r="F65" s="152" t="str">
        <f t="shared" si="18"/>
        <v>N/A</v>
      </c>
      <c r="G65" s="152">
        <v>51802</v>
      </c>
      <c r="H65" s="130" t="str">
        <f t="shared" si="19"/>
        <v>N/A</v>
      </c>
      <c r="I65" s="132">
        <v>4.718</v>
      </c>
      <c r="J65" s="132">
        <v>-6.35</v>
      </c>
      <c r="K65" s="133" t="s">
        <v>732</v>
      </c>
      <c r="L65" s="134" t="str">
        <f t="shared" si="33"/>
        <v>Yes</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19031</v>
      </c>
      <c r="D68" s="152" t="str">
        <f t="shared" si="17"/>
        <v>N/A</v>
      </c>
      <c r="E68" s="152">
        <v>23933</v>
      </c>
      <c r="F68" s="152" t="str">
        <f t="shared" si="18"/>
        <v>N/A</v>
      </c>
      <c r="G68" s="152">
        <v>29524</v>
      </c>
      <c r="H68" s="130" t="str">
        <f t="shared" si="19"/>
        <v>N/A</v>
      </c>
      <c r="I68" s="139">
        <v>25.76</v>
      </c>
      <c r="J68" s="139">
        <v>23.36</v>
      </c>
      <c r="K68" s="135" t="s">
        <v>732</v>
      </c>
      <c r="L68" s="134" t="str">
        <f t="shared" si="33"/>
        <v>Yes</v>
      </c>
    </row>
    <row r="69" spans="1:12" x14ac:dyDescent="0.2">
      <c r="A69" s="2" t="s">
        <v>198</v>
      </c>
      <c r="B69" s="135" t="s">
        <v>217</v>
      </c>
      <c r="C69" s="152">
        <v>1314192</v>
      </c>
      <c r="D69" s="152" t="str">
        <f t="shared" si="17"/>
        <v>N/A</v>
      </c>
      <c r="E69" s="152">
        <v>1457197</v>
      </c>
      <c r="F69" s="152" t="str">
        <f t="shared" si="18"/>
        <v>N/A</v>
      </c>
      <c r="G69" s="152">
        <v>1318389</v>
      </c>
      <c r="H69" s="130" t="str">
        <f t="shared" si="19"/>
        <v>N/A</v>
      </c>
      <c r="I69" s="139">
        <v>10.88</v>
      </c>
      <c r="J69" s="139">
        <v>-9.5299999999999994</v>
      </c>
      <c r="K69" s="135" t="s">
        <v>732</v>
      </c>
      <c r="L69" s="134" t="str">
        <f t="shared" si="33"/>
        <v>Yes</v>
      </c>
    </row>
    <row r="70" spans="1:12" x14ac:dyDescent="0.2">
      <c r="A70" s="45" t="s">
        <v>78</v>
      </c>
      <c r="B70" s="135" t="s">
        <v>298</v>
      </c>
      <c r="C70" s="140">
        <v>68.967572051000005</v>
      </c>
      <c r="D70" s="138" t="str">
        <f>IF($B70="N/A","N/A",IF(C70&gt;=20,"No",IF(C70&lt;0,"No","Yes")))</f>
        <v>No</v>
      </c>
      <c r="E70" s="140">
        <v>68.940482259000007</v>
      </c>
      <c r="F70" s="138" t="str">
        <f>IF($B70="N/A","N/A",IF(E70&gt;=20,"No",IF(E70&lt;0,"No","Yes")))</f>
        <v>No</v>
      </c>
      <c r="G70" s="140">
        <v>67.706665786000002</v>
      </c>
      <c r="H70" s="138" t="str">
        <f>IF($B70="N/A","N/A",IF(G70&gt;=20,"No",IF(G70&lt;0,"No","Yes")))</f>
        <v>No</v>
      </c>
      <c r="I70" s="132">
        <v>-3.9E-2</v>
      </c>
      <c r="J70" s="132">
        <v>-1.79</v>
      </c>
      <c r="K70" s="133" t="s">
        <v>732</v>
      </c>
      <c r="L70" s="134" t="str">
        <f t="shared" si="20"/>
        <v>Yes</v>
      </c>
    </row>
    <row r="71" spans="1:12" x14ac:dyDescent="0.2">
      <c r="A71" s="45" t="s">
        <v>79</v>
      </c>
      <c r="B71" s="136" t="s">
        <v>217</v>
      </c>
      <c r="C71" s="140">
        <v>22.970938051000001</v>
      </c>
      <c r="D71" s="138" t="str">
        <f>IF($B71="N/A","N/A",IF(C71&gt;10,"No",IF(C71&lt;-10,"No","Yes")))</f>
        <v>N/A</v>
      </c>
      <c r="E71" s="140">
        <v>23.930673339999998</v>
      </c>
      <c r="F71" s="138" t="str">
        <f>IF($B71="N/A","N/A",IF(E71&gt;10,"No",IF(E71&lt;-10,"No","Yes")))</f>
        <v>N/A</v>
      </c>
      <c r="G71" s="140">
        <v>31.070420676000001</v>
      </c>
      <c r="H71" s="138" t="str">
        <f>IF($B71="N/A","N/A",IF(G71&gt;10,"No",IF(G71&lt;-10,"No","Yes")))</f>
        <v>N/A</v>
      </c>
      <c r="I71" s="132">
        <v>4.1779999999999999</v>
      </c>
      <c r="J71" s="132">
        <v>29.84</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t="s">
        <v>1743</v>
      </c>
      <c r="D73" s="138" t="str">
        <f>IF($B73="N/A","N/A",IF(C73&gt;10,"No",IF(C73&lt;-10,"No","Yes")))</f>
        <v>N/A</v>
      </c>
      <c r="E73" s="140" t="s">
        <v>1743</v>
      </c>
      <c r="F73" s="138" t="str">
        <f>IF($B73="N/A","N/A",IF(E73&gt;10,"No",IF(E73&lt;-10,"No","Yes")))</f>
        <v>N/A</v>
      </c>
      <c r="G73" s="140" t="s">
        <v>1743</v>
      </c>
      <c r="H73" s="138" t="str">
        <f>IF($B73="N/A","N/A",IF(G73&gt;10,"No",IF(G73&lt;-10,"No","Yes")))</f>
        <v>N/A</v>
      </c>
      <c r="I73" s="132" t="s">
        <v>1743</v>
      </c>
      <c r="J73" s="132" t="s">
        <v>1743</v>
      </c>
      <c r="K73" s="133" t="s">
        <v>732</v>
      </c>
      <c r="L73" s="134" t="str">
        <f t="shared" si="20"/>
        <v>N/A</v>
      </c>
    </row>
    <row r="74" spans="1:12" x14ac:dyDescent="0.2">
      <c r="A74" s="45" t="s">
        <v>121</v>
      </c>
      <c r="B74" s="136" t="s">
        <v>217</v>
      </c>
      <c r="C74" s="140" t="s">
        <v>1743</v>
      </c>
      <c r="D74" s="138" t="str">
        <f>IF($B74="N/A","N/A",IF(C74&gt;10,"No",IF(C74&lt;-10,"No","Yes")))</f>
        <v>N/A</v>
      </c>
      <c r="E74" s="140" t="s">
        <v>1743</v>
      </c>
      <c r="F74" s="138" t="str">
        <f>IF($B74="N/A","N/A",IF(E74&gt;10,"No",IF(E74&lt;-10,"No","Yes")))</f>
        <v>N/A</v>
      </c>
      <c r="G74" s="140" t="s">
        <v>1743</v>
      </c>
      <c r="H74" s="138" t="str">
        <f>IF($B74="N/A","N/A",IF(G74&gt;10,"No",IF(G74&lt;-10,"No","Yes")))</f>
        <v>N/A</v>
      </c>
      <c r="I74" s="132" t="s">
        <v>1743</v>
      </c>
      <c r="J74" s="132" t="s">
        <v>1743</v>
      </c>
      <c r="K74" s="133" t="s">
        <v>732</v>
      </c>
      <c r="L74" s="134" t="str">
        <f t="shared" si="20"/>
        <v>N/A</v>
      </c>
    </row>
    <row r="75" spans="1:12" x14ac:dyDescent="0.2">
      <c r="A75" s="45" t="s">
        <v>82</v>
      </c>
      <c r="B75" s="136" t="s">
        <v>217</v>
      </c>
      <c r="C75" s="140" t="s">
        <v>1743</v>
      </c>
      <c r="D75" s="138" t="str">
        <f>IF($B75="N/A","N/A",IF(C75&gt;10,"No",IF(C75&lt;-10,"No","Yes")))</f>
        <v>N/A</v>
      </c>
      <c r="E75" s="140" t="s">
        <v>1743</v>
      </c>
      <c r="F75" s="138" t="str">
        <f>IF($B75="N/A","N/A",IF(E75&gt;10,"No",IF(E75&lt;-10,"No","Yes")))</f>
        <v>N/A</v>
      </c>
      <c r="G75" s="140" t="s">
        <v>1743</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1053167</v>
      </c>
      <c r="D82" s="138" t="str">
        <f t="shared" si="34"/>
        <v>N/A</v>
      </c>
      <c r="E82" s="149">
        <v>1184838</v>
      </c>
      <c r="F82" s="138" t="str">
        <f t="shared" si="35"/>
        <v>N/A</v>
      </c>
      <c r="G82" s="149">
        <v>1140399</v>
      </c>
      <c r="H82" s="138" t="str">
        <f t="shared" si="36"/>
        <v>N/A</v>
      </c>
      <c r="I82" s="132">
        <v>12.5</v>
      </c>
      <c r="J82" s="132">
        <v>-3.75</v>
      </c>
      <c r="K82" s="133" t="s">
        <v>732</v>
      </c>
      <c r="L82" s="134" t="str">
        <f t="shared" si="20"/>
        <v>Yes</v>
      </c>
    </row>
    <row r="83" spans="1:12" x14ac:dyDescent="0.2">
      <c r="A83" s="45" t="s">
        <v>1255</v>
      </c>
      <c r="B83" s="136" t="s">
        <v>217</v>
      </c>
      <c r="C83" s="150">
        <v>0.2183889165</v>
      </c>
      <c r="D83" s="138" t="str">
        <f t="shared" si="34"/>
        <v>N/A</v>
      </c>
      <c r="E83" s="150">
        <v>0.17656422229999999</v>
      </c>
      <c r="F83" s="138" t="str">
        <f t="shared" si="35"/>
        <v>N/A</v>
      </c>
      <c r="G83" s="150">
        <v>7.8781198510000001</v>
      </c>
      <c r="H83" s="138" t="str">
        <f t="shared" si="36"/>
        <v>N/A</v>
      </c>
      <c r="I83" s="132">
        <v>-19.2</v>
      </c>
      <c r="J83" s="132">
        <v>4362</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0.3302420224</v>
      </c>
      <c r="D85" s="138" t="str">
        <f t="shared" si="34"/>
        <v>N/A</v>
      </c>
      <c r="E85" s="150">
        <v>0.34865525920000001</v>
      </c>
      <c r="F85" s="138" t="str">
        <f t="shared" si="35"/>
        <v>N/A</v>
      </c>
      <c r="G85" s="150">
        <v>11.417758170999999</v>
      </c>
      <c r="H85" s="138" t="str">
        <f t="shared" si="36"/>
        <v>N/A</v>
      </c>
      <c r="I85" s="132">
        <v>5.5759999999999996</v>
      </c>
      <c r="J85" s="132">
        <v>3175</v>
      </c>
      <c r="K85" s="133" t="s">
        <v>732</v>
      </c>
      <c r="L85" s="134" t="str">
        <f t="shared" si="20"/>
        <v>No</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3.2670981905000001</v>
      </c>
      <c r="D87" s="138" t="str">
        <f t="shared" si="34"/>
        <v>N/A</v>
      </c>
      <c r="E87" s="150">
        <v>3.2450849820999998</v>
      </c>
      <c r="F87" s="138" t="str">
        <f t="shared" si="35"/>
        <v>N/A</v>
      </c>
      <c r="G87" s="150">
        <v>3.2400063487000001</v>
      </c>
      <c r="H87" s="138" t="str">
        <f t="shared" si="36"/>
        <v>N/A</v>
      </c>
      <c r="I87" s="132">
        <v>-0.67400000000000004</v>
      </c>
      <c r="J87" s="132">
        <v>-0.157</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85.099609083999994</v>
      </c>
      <c r="D89" s="138" t="str">
        <f t="shared" si="34"/>
        <v>N/A</v>
      </c>
      <c r="E89" s="150">
        <v>86.257530564999996</v>
      </c>
      <c r="F89" s="138" t="str">
        <f t="shared" si="35"/>
        <v>N/A</v>
      </c>
      <c r="G89" s="150">
        <v>72.207183626000003</v>
      </c>
      <c r="H89" s="138" t="str">
        <f t="shared" si="36"/>
        <v>N/A</v>
      </c>
      <c r="I89" s="132">
        <v>1.361</v>
      </c>
      <c r="J89" s="132">
        <v>-16.3</v>
      </c>
      <c r="K89" s="133" t="s">
        <v>732</v>
      </c>
      <c r="L89" s="134" t="str">
        <f t="shared" si="20"/>
        <v>Yes</v>
      </c>
    </row>
    <row r="90" spans="1:12" x14ac:dyDescent="0.2">
      <c r="A90" s="45" t="s">
        <v>1262</v>
      </c>
      <c r="B90" s="136" t="s">
        <v>217</v>
      </c>
      <c r="C90" s="150">
        <v>9.4951700000000001E-5</v>
      </c>
      <c r="D90" s="138" t="str">
        <f t="shared" si="34"/>
        <v>N/A</v>
      </c>
      <c r="E90" s="150">
        <v>1.687994E-4</v>
      </c>
      <c r="F90" s="138" t="str">
        <f t="shared" si="35"/>
        <v>N/A</v>
      </c>
      <c r="G90" s="150">
        <v>3.6916903600000002E-2</v>
      </c>
      <c r="H90" s="138" t="str">
        <f t="shared" si="36"/>
        <v>N/A</v>
      </c>
      <c r="I90" s="132">
        <v>77.77</v>
      </c>
      <c r="J90" s="132">
        <v>21770</v>
      </c>
      <c r="K90" s="133" t="s">
        <v>732</v>
      </c>
      <c r="L90" s="134" t="str">
        <f t="shared" si="20"/>
        <v>No</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1.8373154494999999</v>
      </c>
      <c r="D97" s="138" t="str">
        <f t="shared" si="34"/>
        <v>N/A</v>
      </c>
      <c r="E97" s="150">
        <v>1.8463283587999999</v>
      </c>
      <c r="F97" s="138" t="str">
        <f t="shared" si="35"/>
        <v>N/A</v>
      </c>
      <c r="G97" s="150">
        <v>2.2803422311000001</v>
      </c>
      <c r="H97" s="138" t="str">
        <f t="shared" si="36"/>
        <v>N/A</v>
      </c>
      <c r="I97" s="132">
        <v>0.49049999999999999</v>
      </c>
      <c r="J97" s="132">
        <v>23.51</v>
      </c>
      <c r="K97" s="133" t="s">
        <v>732</v>
      </c>
      <c r="L97" s="134" t="str">
        <f t="shared" si="20"/>
        <v>Yes</v>
      </c>
    </row>
    <row r="98" spans="1:12" x14ac:dyDescent="0.2">
      <c r="A98" s="45" t="s">
        <v>1270</v>
      </c>
      <c r="B98" s="136" t="s">
        <v>217</v>
      </c>
      <c r="C98" s="150">
        <v>9.2472513856000003</v>
      </c>
      <c r="D98" s="138" t="str">
        <f t="shared" si="34"/>
        <v>N/A</v>
      </c>
      <c r="E98" s="150">
        <v>8.1256678127999997</v>
      </c>
      <c r="F98" s="138" t="str">
        <f t="shared" si="35"/>
        <v>N/A</v>
      </c>
      <c r="G98" s="150">
        <v>2.9396728688999998</v>
      </c>
      <c r="H98" s="138" t="str">
        <f t="shared" si="36"/>
        <v>N/A</v>
      </c>
      <c r="I98" s="132">
        <v>-12.1</v>
      </c>
      <c r="J98" s="132">
        <v>-63.8</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6339793166</v>
      </c>
      <c r="D100" s="138" t="str">
        <f>IF($B100="N/A","N/A",IF(C100&gt;10,"No",IF(C100&lt;-10,"No","Yes")))</f>
        <v>N/A</v>
      </c>
      <c r="E100" s="137">
        <v>7412917272</v>
      </c>
      <c r="F100" s="138" t="str">
        <f>IF($B100="N/A","N/A",IF(E100&gt;10,"No",IF(E100&lt;-10,"No","Yes")))</f>
        <v>N/A</v>
      </c>
      <c r="G100" s="137">
        <v>6709773497</v>
      </c>
      <c r="H100" s="138" t="str">
        <f>IF($B100="N/A","N/A",IF(G100&gt;10,"No",IF(G100&lt;-10,"No","Yes")))</f>
        <v>N/A</v>
      </c>
      <c r="I100" s="132">
        <v>16.93</v>
      </c>
      <c r="J100" s="132">
        <v>-9.49</v>
      </c>
      <c r="K100" s="133" t="s">
        <v>732</v>
      </c>
      <c r="L100" s="134" t="str">
        <f t="shared" ref="L100:L111" si="38">IF(J100="Div by 0", "N/A", IF(K100="N/A","N/A", IF(J100&gt;VALUE(MID(K100,1,2)), "No", IF(J100&lt;-1*VALUE(MID(K100,1,2)), "No", "Yes"))))</f>
        <v>Yes</v>
      </c>
    </row>
    <row r="101" spans="1:12" x14ac:dyDescent="0.2">
      <c r="A101" s="45" t="s">
        <v>455</v>
      </c>
      <c r="B101" s="136" t="s">
        <v>217</v>
      </c>
      <c r="C101" s="137">
        <v>5347967771</v>
      </c>
      <c r="D101" s="138" t="str">
        <f>IF($B101="N/A","N/A",IF(C101&gt;10,"No",IF(C101&lt;-10,"No","Yes")))</f>
        <v>N/A</v>
      </c>
      <c r="E101" s="137">
        <v>6229102372</v>
      </c>
      <c r="F101" s="138" t="str">
        <f>IF($B101="N/A","N/A",IF(E101&gt;10,"No",IF(E101&lt;-10,"No","Yes")))</f>
        <v>N/A</v>
      </c>
      <c r="G101" s="137">
        <v>5485669598</v>
      </c>
      <c r="H101" s="138" t="str">
        <f>IF($B101="N/A","N/A",IF(G101&gt;10,"No",IF(G101&lt;-10,"No","Yes")))</f>
        <v>N/A</v>
      </c>
      <c r="I101" s="132">
        <v>16.48</v>
      </c>
      <c r="J101" s="132">
        <v>-11.9</v>
      </c>
      <c r="K101" s="133" t="s">
        <v>732</v>
      </c>
      <c r="L101" s="134" t="str">
        <f t="shared" si="38"/>
        <v>Yes</v>
      </c>
    </row>
    <row r="102" spans="1:12" x14ac:dyDescent="0.2">
      <c r="A102" s="45" t="s">
        <v>456</v>
      </c>
      <c r="B102" s="136" t="s">
        <v>217</v>
      </c>
      <c r="C102" s="137">
        <v>991825395</v>
      </c>
      <c r="D102" s="138" t="str">
        <f>IF($B102="N/A","N/A",IF(C102&gt;10,"No",IF(C102&lt;-10,"No","Yes")))</f>
        <v>N/A</v>
      </c>
      <c r="E102" s="137">
        <v>1183814900</v>
      </c>
      <c r="F102" s="138" t="str">
        <f>IF($B102="N/A","N/A",IF(E102&gt;10,"No",IF(E102&lt;-10,"No","Yes")))</f>
        <v>N/A</v>
      </c>
      <c r="G102" s="137">
        <v>1224103899</v>
      </c>
      <c r="H102" s="138" t="str">
        <f>IF($B102="N/A","N/A",IF(G102&gt;10,"No",IF(G102&lt;-10,"No","Yes")))</f>
        <v>N/A</v>
      </c>
      <c r="I102" s="132">
        <v>19.36</v>
      </c>
      <c r="J102" s="132">
        <v>3.403</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2.4686745105000001</v>
      </c>
      <c r="D104" s="138" t="str">
        <f>IF($B104="N/A","N/A",IF(C104&gt;2,"No",IF(C104&lt;0.9,"No","Yes")))</f>
        <v>No</v>
      </c>
      <c r="E104" s="150">
        <v>2.455221517</v>
      </c>
      <c r="F104" s="138" t="str">
        <f>IF($B104="N/A","N/A",IF(E104&gt;2,"No",IF(E104&lt;0.9,"No","Yes")))</f>
        <v>No</v>
      </c>
      <c r="G104" s="150">
        <v>2.4335443106999999</v>
      </c>
      <c r="H104" s="138" t="str">
        <f>IF($B104="N/A","N/A",IF(G104&gt;2,"No",IF(G104&lt;0.9,"No","Yes")))</f>
        <v>No</v>
      </c>
      <c r="I104" s="132">
        <v>-0.54500000000000004</v>
      </c>
      <c r="J104" s="132">
        <v>-0.88300000000000001</v>
      </c>
      <c r="K104" s="133" t="s">
        <v>732</v>
      </c>
      <c r="L104" s="134" t="str">
        <f t="shared" si="38"/>
        <v>Yes</v>
      </c>
    </row>
    <row r="105" spans="1:12" x14ac:dyDescent="0.2">
      <c r="A105" s="45" t="s">
        <v>458</v>
      </c>
      <c r="B105" s="154" t="s">
        <v>299</v>
      </c>
      <c r="C105" s="150">
        <v>1.1274243343999999</v>
      </c>
      <c r="D105" s="138" t="str">
        <f>IF($B105="N/A","N/A",IF(C105&gt;2,"No",IF(C105&lt;0.9,"No","Yes")))</f>
        <v>Yes</v>
      </c>
      <c r="E105" s="150">
        <v>1.1562812402</v>
      </c>
      <c r="F105" s="138" t="str">
        <f>IF($B105="N/A","N/A",IF(E105&gt;2,"No",IF(E105&lt;0.9,"No","Yes")))</f>
        <v>Yes</v>
      </c>
      <c r="G105" s="150">
        <v>1.1783834897000001</v>
      </c>
      <c r="H105" s="138" t="str">
        <f>IF($B105="N/A","N/A",IF(G105&gt;2,"No",IF(G105&lt;0.9,"No","Yes")))</f>
        <v>Yes</v>
      </c>
      <c r="I105" s="132">
        <v>2.56</v>
      </c>
      <c r="J105" s="132">
        <v>1.911</v>
      </c>
      <c r="K105" s="133" t="s">
        <v>732</v>
      </c>
      <c r="L105" s="134" t="str">
        <f t="shared" si="38"/>
        <v>Yes</v>
      </c>
    </row>
    <row r="106" spans="1:12" x14ac:dyDescent="0.2">
      <c r="A106" s="45" t="s">
        <v>459</v>
      </c>
      <c r="B106" s="154" t="s">
        <v>299</v>
      </c>
      <c r="C106" s="150">
        <v>1.3999168677</v>
      </c>
      <c r="D106" s="138" t="str">
        <f>IF($B106="N/A","N/A",IF(C106&gt;2,"No",IF(C106&lt;0.9,"No","Yes")))</f>
        <v>Yes</v>
      </c>
      <c r="E106" s="150">
        <v>1.3573069599000001</v>
      </c>
      <c r="F106" s="138" t="str">
        <f>IF($B106="N/A","N/A",IF(E106&gt;2,"No",IF(E106&lt;0.9,"No","Yes")))</f>
        <v>Yes</v>
      </c>
      <c r="G106" s="150">
        <v>1.5419999873000001</v>
      </c>
      <c r="H106" s="138" t="str">
        <f>IF($B106="N/A","N/A",IF(G106&gt;2,"No",IF(G106&lt;0.9,"No","Yes")))</f>
        <v>Yes</v>
      </c>
      <c r="I106" s="132">
        <v>-3.04</v>
      </c>
      <c r="J106" s="132">
        <v>13.61</v>
      </c>
      <c r="K106" s="133" t="s">
        <v>732</v>
      </c>
      <c r="L106" s="134" t="str">
        <f t="shared" si="38"/>
        <v>Yes</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544.83686767999995</v>
      </c>
      <c r="D108" s="138" t="str">
        <f>IF($B108="N/A","N/A",IF(C108&gt;10,"No",IF(C108&lt;-10,"No","Yes")))</f>
        <v>N/A</v>
      </c>
      <c r="E108" s="137">
        <v>562.90503793000005</v>
      </c>
      <c r="F108" s="138" t="str">
        <f>IF($B108="N/A","N/A",IF(E108&gt;10,"No",IF(E108&lt;-10,"No","Yes")))</f>
        <v>N/A</v>
      </c>
      <c r="G108" s="137">
        <v>504.53601436999998</v>
      </c>
      <c r="H108" s="138" t="str">
        <f>IF($B108="N/A","N/A",IF(G108&gt;10,"No",IF(G108&lt;-10,"No","Yes")))</f>
        <v>N/A</v>
      </c>
      <c r="I108" s="132">
        <v>3.3159999999999998</v>
      </c>
      <c r="J108" s="132">
        <v>-10.4</v>
      </c>
      <c r="K108" s="133" t="s">
        <v>732</v>
      </c>
      <c r="L108" s="134" t="str">
        <f t="shared" si="38"/>
        <v>Yes</v>
      </c>
    </row>
    <row r="109" spans="1:12" x14ac:dyDescent="0.2">
      <c r="A109" s="45" t="s">
        <v>1273</v>
      </c>
      <c r="B109" s="136" t="s">
        <v>217</v>
      </c>
      <c r="C109" s="137">
        <v>483.29829860000001</v>
      </c>
      <c r="D109" s="138" t="str">
        <f>IF($B109="N/A","N/A",IF(C109&gt;10,"No",IF(C109&lt;-10,"No","Yes")))</f>
        <v>N/A</v>
      </c>
      <c r="E109" s="137">
        <v>497.01880366</v>
      </c>
      <c r="F109" s="138" t="str">
        <f>IF($B109="N/A","N/A",IF(E109&gt;10,"No",IF(E109&lt;-10,"No","Yes")))</f>
        <v>N/A</v>
      </c>
      <c r="G109" s="137">
        <v>487.84364639</v>
      </c>
      <c r="H109" s="138" t="str">
        <f>IF($B109="N/A","N/A",IF(G109&gt;10,"No",IF(G109&lt;-10,"No","Yes")))</f>
        <v>N/A</v>
      </c>
      <c r="I109" s="132">
        <v>2.839</v>
      </c>
      <c r="J109" s="132">
        <v>-1.85</v>
      </c>
      <c r="K109" s="133" t="s">
        <v>732</v>
      </c>
      <c r="L109" s="134" t="str">
        <f t="shared" si="38"/>
        <v>Yes</v>
      </c>
    </row>
    <row r="110" spans="1:12" x14ac:dyDescent="0.2">
      <c r="A110" s="45" t="s">
        <v>1274</v>
      </c>
      <c r="B110" s="136" t="s">
        <v>217</v>
      </c>
      <c r="C110" s="137">
        <v>85.443262836000002</v>
      </c>
      <c r="D110" s="138" t="str">
        <f>IF($B110="N/A","N/A",IF(C110&gt;10,"No",IF(C110&lt;-10,"No","Yes")))</f>
        <v>N/A</v>
      </c>
      <c r="E110" s="137">
        <v>90.060662754000006</v>
      </c>
      <c r="F110" s="138" t="str">
        <f>IF($B110="N/A","N/A",IF(E110&gt;10,"No",IF(E110&lt;-10,"No","Yes")))</f>
        <v>N/A</v>
      </c>
      <c r="G110" s="137">
        <v>98.759081211999998</v>
      </c>
      <c r="H110" s="138" t="str">
        <f>IF($B110="N/A","N/A",IF(G110&gt;10,"No",IF(G110&lt;-10,"No","Yes")))</f>
        <v>N/A</v>
      </c>
      <c r="I110" s="132">
        <v>5.4039999999999999</v>
      </c>
      <c r="J110" s="132">
        <v>9.6579999999999995</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99.966824377999998</v>
      </c>
      <c r="D112" s="138" t="str">
        <f>IF(OR($B112="N/A",$C112="N/A"),"N/A",IF(C112&gt;98,"Yes","No"))</f>
        <v>Yes</v>
      </c>
      <c r="E112" s="150">
        <v>99.976738616999995</v>
      </c>
      <c r="F112" s="138" t="str">
        <f>IF(OR($B112="N/A",$E112="N/A"),"N/A",IF(E112&gt;98,"Yes","No"))</f>
        <v>Yes</v>
      </c>
      <c r="G112" s="150">
        <v>99.777142573000006</v>
      </c>
      <c r="H112" s="138" t="str">
        <f t="shared" ref="H112:H115" si="39">IF($B112="N/A","N/A",IF(G112&gt;98,"Yes","No"))</f>
        <v>Yes</v>
      </c>
      <c r="I112" s="132">
        <v>9.9000000000000008E-3</v>
      </c>
      <c r="J112" s="132">
        <v>-0.2</v>
      </c>
      <c r="K112" s="133" t="s">
        <v>732</v>
      </c>
      <c r="L112" s="134" t="str">
        <f>IF(J112="Div by 0", "N/A", IF(OR(J112="N/A",K112="N/A"),"N/A", IF(J112&gt;VALUE(MID(K112,1,2)), "No", IF(J112&lt;-1*VALUE(MID(K112,1,2)), "No", "Yes"))))</f>
        <v>Yes</v>
      </c>
    </row>
    <row r="113" spans="1:12" x14ac:dyDescent="0.2">
      <c r="A113" s="45" t="s">
        <v>461</v>
      </c>
      <c r="B113" s="135" t="s">
        <v>300</v>
      </c>
      <c r="C113" s="150">
        <v>99.987219898999996</v>
      </c>
      <c r="D113" s="138" t="str">
        <f t="shared" ref="D113:D115" si="40">IF(OR($B113="N/A",$C113="N/A"),"N/A",IF(C113&gt;98,"Yes","No"))</f>
        <v>Yes</v>
      </c>
      <c r="E113" s="150">
        <v>99.989985214000001</v>
      </c>
      <c r="F113" s="138" t="str">
        <f t="shared" ref="F113:F115" si="41">IF(OR($B113="N/A",$E113="N/A"),"N/A",IF(E113&gt;98,"Yes","No"))</f>
        <v>Yes</v>
      </c>
      <c r="G113" s="150">
        <v>99.997287373000006</v>
      </c>
      <c r="H113" s="138" t="str">
        <f t="shared" si="39"/>
        <v>Yes</v>
      </c>
      <c r="I113" s="132">
        <v>2.8E-3</v>
      </c>
      <c r="J113" s="132">
        <v>7.3000000000000001E-3</v>
      </c>
      <c r="K113" s="133" t="s">
        <v>732</v>
      </c>
      <c r="L113" s="134" t="str">
        <f t="shared" ref="L113:L115" si="42">IF(J113="Div by 0", "N/A", IF(OR(J113="N/A",K113="N/A"),"N/A", IF(J113&gt;VALUE(MID(K113,1,2)), "No", IF(J113&lt;-1*VALUE(MID(K113,1,2)), "No", "Yes"))))</f>
        <v>Yes</v>
      </c>
    </row>
    <row r="114" spans="1:12" x14ac:dyDescent="0.2">
      <c r="A114" s="45" t="s">
        <v>462</v>
      </c>
      <c r="B114" s="135" t="s">
        <v>300</v>
      </c>
      <c r="C114" s="150">
        <v>92.670401280999997</v>
      </c>
      <c r="D114" s="138" t="str">
        <f t="shared" si="40"/>
        <v>No</v>
      </c>
      <c r="E114" s="150">
        <v>94.553516099999996</v>
      </c>
      <c r="F114" s="138" t="str">
        <f t="shared" si="41"/>
        <v>No</v>
      </c>
      <c r="G114" s="150">
        <v>96.444448489999999</v>
      </c>
      <c r="H114" s="138" t="str">
        <f t="shared" si="39"/>
        <v>No</v>
      </c>
      <c r="I114" s="132">
        <v>2.032</v>
      </c>
      <c r="J114" s="132">
        <v>2</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1314218</v>
      </c>
      <c r="D116" s="138" t="str">
        <f>IF($B116="N/A","N/A",IF(C116&gt;10,"No",IF(C116&lt;-10,"No","Yes")))</f>
        <v>N/A</v>
      </c>
      <c r="E116" s="155">
        <v>1457351</v>
      </c>
      <c r="F116" s="138" t="str">
        <f>IF($B116="N/A","N/A",IF(E116&gt;10,"No",IF(E116&lt;-10,"No","Yes")))</f>
        <v>N/A</v>
      </c>
      <c r="G116" s="155">
        <v>1327306</v>
      </c>
      <c r="H116" s="138" t="str">
        <f>IF($B116="N/A","N/A",IF(G116&gt;10,"No",IF(G116&lt;-10,"No","Yes")))</f>
        <v>N/A</v>
      </c>
      <c r="I116" s="132">
        <v>10.89</v>
      </c>
      <c r="J116" s="132">
        <v>-8.92</v>
      </c>
      <c r="K116" s="135" t="s">
        <v>732</v>
      </c>
      <c r="L116" s="134" t="str">
        <f>IF(J116="Div by 0", "N/A", IF(OR(J116="N/A",K116="N/A"),"N/A", IF(J116&gt;VALUE(MID(K116,1,2)), "No", IF(J116&lt;-1*VALUE(MID(K116,1,2)), "No", "Yes"))))</f>
        <v>Yes</v>
      </c>
    </row>
    <row r="117" spans="1:12" x14ac:dyDescent="0.2">
      <c r="A117" s="3" t="s">
        <v>215</v>
      </c>
      <c r="B117" s="135" t="s">
        <v>217</v>
      </c>
      <c r="C117" s="150">
        <v>78.013921586999999</v>
      </c>
      <c r="D117" s="138" t="str">
        <f>IF($B117="N/A","N/A",IF(C117&gt;10,"No",IF(C117&lt;-10,"No","Yes")))</f>
        <v>N/A</v>
      </c>
      <c r="E117" s="150">
        <v>81.249541119</v>
      </c>
      <c r="F117" s="138" t="str">
        <f>IF($B117="N/A","N/A",IF(E117&gt;10,"No",IF(E117&lt;-10,"No","Yes")))</f>
        <v>N/A</v>
      </c>
      <c r="G117" s="150">
        <v>77.560863885000003</v>
      </c>
      <c r="H117" s="138" t="str">
        <f>IF($B117="N/A","N/A",IF(G117&gt;10,"No",IF(G117&lt;-10,"No","Yes")))</f>
        <v>N/A</v>
      </c>
      <c r="I117" s="132">
        <v>4.1470000000000002</v>
      </c>
      <c r="J117" s="132">
        <v>-4.54</v>
      </c>
      <c r="K117" s="135" t="s">
        <v>732</v>
      </c>
      <c r="L117" s="134" t="str">
        <f>IF(J117="Div by 0", "N/A", IF(OR(J117="N/A",K117="N/A"),"N/A", IF(J117&gt;VALUE(MID(K117,1,2)), "No", IF(J117&lt;-1*VALUE(MID(K117,1,2)), "No", "Yes"))))</f>
        <v>Yes</v>
      </c>
    </row>
    <row r="118" spans="1:12" x14ac:dyDescent="0.2">
      <c r="A118" s="4" t="s">
        <v>1630</v>
      </c>
      <c r="B118" s="135" t="s">
        <v>217</v>
      </c>
      <c r="C118" s="131">
        <v>1732074413</v>
      </c>
      <c r="D118" s="130" t="str">
        <f>IF($B118="N/A","N/A",IF(C118&gt;10,"No",IF(C118&lt;-10,"No","Yes")))</f>
        <v>N/A</v>
      </c>
      <c r="E118" s="131">
        <v>1927809493</v>
      </c>
      <c r="F118" s="130" t="str">
        <f>IF($B118="N/A","N/A",IF(E118&gt;10,"No",IF(E118&lt;-10,"No","Yes")))</f>
        <v>N/A</v>
      </c>
      <c r="G118" s="131">
        <v>2244099087</v>
      </c>
      <c r="H118" s="130" t="str">
        <f>IF($B118="N/A","N/A",IF(G118&gt;10,"No",IF(G118&lt;-10,"No","Yes")))</f>
        <v>N/A</v>
      </c>
      <c r="I118" s="139">
        <v>11.3</v>
      </c>
      <c r="J118" s="139">
        <v>16.41</v>
      </c>
      <c r="K118" s="135" t="s">
        <v>732</v>
      </c>
      <c r="L118" s="134" t="str">
        <f>IF(J118="Div by 0", "N/A", IF(K118="N/A","N/A", IF(J118&gt;VALUE(MID(K118,1,2)), "No", IF(J118&lt;-1*VALUE(MID(K118,1,2)), "No", "Yes"))))</f>
        <v>Yes</v>
      </c>
    </row>
    <row r="119" spans="1:12" x14ac:dyDescent="0.2">
      <c r="A119" s="4" t="s">
        <v>1631</v>
      </c>
      <c r="B119" s="135" t="s">
        <v>217</v>
      </c>
      <c r="C119" s="131">
        <v>1839995587</v>
      </c>
      <c r="D119" s="130" t="str">
        <f>IF($B119="N/A","N/A",IF(C119&gt;10,"No",IF(C119&lt;-10,"No","Yes")))</f>
        <v>N/A</v>
      </c>
      <c r="E119" s="131">
        <v>2065895703</v>
      </c>
      <c r="F119" s="130" t="str">
        <f>IF($B119="N/A","N/A",IF(E119&gt;10,"No",IF(E119&lt;-10,"No","Yes")))</f>
        <v>N/A</v>
      </c>
      <c r="G119" s="131">
        <v>2990722853</v>
      </c>
      <c r="H119" s="130" t="str">
        <f>IF($B119="N/A","N/A",IF(G119&gt;10,"No",IF(G119&lt;-10,"No","Yes")))</f>
        <v>N/A</v>
      </c>
      <c r="I119" s="139">
        <v>12.28</v>
      </c>
      <c r="J119" s="139">
        <v>44.77</v>
      </c>
      <c r="K119" s="135" t="s">
        <v>732</v>
      </c>
      <c r="L119" s="134" t="str">
        <f>IF(J119="Div by 0", "N/A", IF(K119="N/A","N/A", IF(J119&gt;VALUE(MID(K119,1,2)), "No", IF(J119&lt;-1*VALUE(MID(K119,1,2)), "No", "Yes"))))</f>
        <v>No</v>
      </c>
    </row>
    <row r="120" spans="1:12" x14ac:dyDescent="0.2">
      <c r="A120" s="4" t="s">
        <v>1632</v>
      </c>
      <c r="B120" s="135" t="s">
        <v>217</v>
      </c>
      <c r="C120" s="152">
        <v>54447</v>
      </c>
      <c r="D120" s="130" t="str">
        <f>IF($B120="N/A","N/A",IF(C120&gt;10,"No",IF(C120&lt;-10,"No","Yes")))</f>
        <v>N/A</v>
      </c>
      <c r="E120" s="152">
        <v>59418</v>
      </c>
      <c r="F120" s="130" t="str">
        <f>IF($B120="N/A","N/A",IF(E120&gt;10,"No",IF(E120&lt;-10,"No","Yes")))</f>
        <v>N/A</v>
      </c>
      <c r="G120" s="152">
        <v>221367</v>
      </c>
      <c r="H120" s="130" t="str">
        <f>IF($B120="N/A","N/A",IF(G120&gt;10,"No",IF(G120&lt;-10,"No","Yes")))</f>
        <v>N/A</v>
      </c>
      <c r="I120" s="139">
        <v>9.1300000000000008</v>
      </c>
      <c r="J120" s="139">
        <v>272.60000000000002</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21355</v>
      </c>
      <c r="F121" s="134" t="str">
        <f t="shared" si="43"/>
        <v>N/A</v>
      </c>
      <c r="G121" s="152">
        <v>22096</v>
      </c>
      <c r="H121" s="134" t="str">
        <f t="shared" si="43"/>
        <v>N/A</v>
      </c>
      <c r="I121" s="139" t="s">
        <v>217</v>
      </c>
      <c r="J121" s="139">
        <v>3.47</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31334</v>
      </c>
      <c r="F122" s="134" t="str">
        <f t="shared" si="43"/>
        <v>N/A</v>
      </c>
      <c r="G122" s="152">
        <v>42834</v>
      </c>
      <c r="H122" s="134" t="str">
        <f t="shared" si="43"/>
        <v>N/A</v>
      </c>
      <c r="I122" s="139" t="s">
        <v>217</v>
      </c>
      <c r="J122" s="139">
        <v>36.700000000000003</v>
      </c>
      <c r="K122" s="141" t="s">
        <v>732</v>
      </c>
      <c r="L122" s="134" t="str">
        <f t="shared" si="44"/>
        <v>No</v>
      </c>
    </row>
    <row r="123" spans="1:12" x14ac:dyDescent="0.2">
      <c r="A123" s="4" t="s">
        <v>1635</v>
      </c>
      <c r="B123" s="141" t="s">
        <v>217</v>
      </c>
      <c r="C123" s="152" t="s">
        <v>217</v>
      </c>
      <c r="D123" s="134" t="str">
        <f t="shared" si="43"/>
        <v>N/A</v>
      </c>
      <c r="E123" s="152">
        <v>2700</v>
      </c>
      <c r="F123" s="134" t="str">
        <f t="shared" si="43"/>
        <v>N/A</v>
      </c>
      <c r="G123" s="152">
        <v>76997</v>
      </c>
      <c r="H123" s="134" t="str">
        <f t="shared" si="43"/>
        <v>N/A</v>
      </c>
      <c r="I123" s="139" t="s">
        <v>217</v>
      </c>
      <c r="J123" s="139">
        <v>2752</v>
      </c>
      <c r="K123" s="141" t="s">
        <v>732</v>
      </c>
      <c r="L123" s="134" t="str">
        <f t="shared" si="44"/>
        <v>No</v>
      </c>
    </row>
    <row r="124" spans="1:12" x14ac:dyDescent="0.2">
      <c r="A124" s="4" t="s">
        <v>1636</v>
      </c>
      <c r="B124" s="141" t="s">
        <v>217</v>
      </c>
      <c r="C124" s="152" t="s">
        <v>217</v>
      </c>
      <c r="D124" s="134" t="str">
        <f t="shared" si="43"/>
        <v>N/A</v>
      </c>
      <c r="E124" s="152">
        <v>4029</v>
      </c>
      <c r="F124" s="134" t="str">
        <f t="shared" si="43"/>
        <v>N/A</v>
      </c>
      <c r="G124" s="152">
        <v>79440</v>
      </c>
      <c r="H124" s="134" t="str">
        <f t="shared" si="43"/>
        <v>N/A</v>
      </c>
      <c r="I124" s="139" t="s">
        <v>217</v>
      </c>
      <c r="J124" s="139">
        <v>1872</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16.542257420999999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38.163007997000001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30.802531281</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12.229879872</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15.526208294</v>
      </c>
      <c r="H129" s="134" t="str">
        <f t="shared" si="43"/>
        <v>N/A</v>
      </c>
      <c r="I129" s="132" t="s">
        <v>217</v>
      </c>
      <c r="J129" s="132" t="s">
        <v>217</v>
      </c>
      <c r="K129" s="141" t="s">
        <v>732</v>
      </c>
      <c r="L129" s="134" t="str">
        <f t="shared" si="45"/>
        <v>N/A</v>
      </c>
    </row>
    <row r="130" spans="1:12" ht="25.5" x14ac:dyDescent="0.2">
      <c r="A130" s="2" t="s">
        <v>1642</v>
      </c>
      <c r="B130" s="141" t="s">
        <v>217</v>
      </c>
      <c r="C130" s="156">
        <v>85.332525208000007</v>
      </c>
      <c r="D130" s="134" t="str">
        <f t="shared" si="43"/>
        <v>N/A</v>
      </c>
      <c r="E130" s="156">
        <v>85.312531555999996</v>
      </c>
      <c r="F130" s="134" t="str">
        <f t="shared" si="43"/>
        <v>N/A</v>
      </c>
      <c r="G130" s="156">
        <v>49.468529636</v>
      </c>
      <c r="H130" s="134" t="str">
        <f t="shared" si="43"/>
        <v>N/A</v>
      </c>
      <c r="I130" s="132">
        <v>-2.3E-2</v>
      </c>
      <c r="J130" s="132">
        <v>-42</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90.170920159000005</v>
      </c>
      <c r="F131" s="134" t="str">
        <f t="shared" si="43"/>
        <v>N/A</v>
      </c>
      <c r="G131" s="156">
        <v>78.647719043999999</v>
      </c>
      <c r="H131" s="134" t="str">
        <f t="shared" si="43"/>
        <v>N/A</v>
      </c>
      <c r="I131" s="132" t="s">
        <v>217</v>
      </c>
      <c r="J131" s="132">
        <v>-12.8</v>
      </c>
      <c r="K131" s="141" t="s">
        <v>732</v>
      </c>
      <c r="L131" s="134" t="str">
        <f t="shared" si="44"/>
        <v>Yes</v>
      </c>
    </row>
    <row r="132" spans="1:12" ht="25.5" x14ac:dyDescent="0.2">
      <c r="A132" s="2" t="s">
        <v>496</v>
      </c>
      <c r="B132" s="141" t="s">
        <v>217</v>
      </c>
      <c r="C132" s="156" t="s">
        <v>217</v>
      </c>
      <c r="D132" s="134" t="str">
        <f t="shared" si="43"/>
        <v>N/A</v>
      </c>
      <c r="E132" s="156">
        <v>92.796961766999999</v>
      </c>
      <c r="F132" s="134" t="str">
        <f t="shared" si="43"/>
        <v>N/A</v>
      </c>
      <c r="G132" s="156">
        <v>73.878227576</v>
      </c>
      <c r="H132" s="134" t="str">
        <f t="shared" si="43"/>
        <v>N/A</v>
      </c>
      <c r="I132" s="132" t="s">
        <v>217</v>
      </c>
      <c r="J132" s="132">
        <v>-20.399999999999999</v>
      </c>
      <c r="K132" s="141" t="s">
        <v>732</v>
      </c>
      <c r="L132" s="134" t="str">
        <f t="shared" si="44"/>
        <v>Yes</v>
      </c>
    </row>
    <row r="133" spans="1:12" ht="25.5" x14ac:dyDescent="0.2">
      <c r="A133" s="2" t="s">
        <v>497</v>
      </c>
      <c r="B133" s="141" t="s">
        <v>217</v>
      </c>
      <c r="C133" s="156" t="s">
        <v>217</v>
      </c>
      <c r="D133" s="134" t="str">
        <f t="shared" si="43"/>
        <v>N/A</v>
      </c>
      <c r="E133" s="156">
        <v>34.555555556000002</v>
      </c>
      <c r="F133" s="134" t="str">
        <f t="shared" si="43"/>
        <v>N/A</v>
      </c>
      <c r="G133" s="156">
        <v>38.488512538999998</v>
      </c>
      <c r="H133" s="134" t="str">
        <f t="shared" si="43"/>
        <v>N/A</v>
      </c>
      <c r="I133" s="132" t="s">
        <v>217</v>
      </c>
      <c r="J133" s="132">
        <v>11.38</v>
      </c>
      <c r="K133" s="141" t="s">
        <v>732</v>
      </c>
      <c r="L133" s="134" t="str">
        <f t="shared" si="44"/>
        <v>Yes</v>
      </c>
    </row>
    <row r="134" spans="1:12" ht="25.5" x14ac:dyDescent="0.2">
      <c r="A134" s="2" t="s">
        <v>498</v>
      </c>
      <c r="B134" s="141" t="s">
        <v>217</v>
      </c>
      <c r="C134" s="156" t="s">
        <v>217</v>
      </c>
      <c r="D134" s="134" t="str">
        <f t="shared" si="43"/>
        <v>N/A</v>
      </c>
      <c r="E134" s="156">
        <v>35.368577811000002</v>
      </c>
      <c r="F134" s="134" t="str">
        <f t="shared" si="43"/>
        <v>N/A</v>
      </c>
      <c r="G134" s="156">
        <v>38.833081571000001</v>
      </c>
      <c r="H134" s="134" t="str">
        <f t="shared" si="43"/>
        <v>N/A</v>
      </c>
      <c r="I134" s="132" t="s">
        <v>217</v>
      </c>
      <c r="J134" s="132">
        <v>9.7949999999999999</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7.2368642499999997E-2</v>
      </c>
      <c r="F135" s="138" t="str">
        <f t="shared" ref="F135:F141" si="47">IF($B135="N/A","N/A",IF(E135&gt;10,"No",IF(E135&lt;-10,"No","Yes")))</f>
        <v>N/A</v>
      </c>
      <c r="G135" s="156">
        <v>2.4845618399999998E-2</v>
      </c>
      <c r="H135" s="138" t="str">
        <f t="shared" ref="H135:H141" si="48">IF($B135="N/A","N/A",IF(G135&gt;10,"No",IF(G135&lt;-10,"No","Yes")))</f>
        <v>N/A</v>
      </c>
      <c r="I135" s="132" t="s">
        <v>217</v>
      </c>
      <c r="J135" s="132">
        <v>-65.7</v>
      </c>
      <c r="K135" s="141" t="s">
        <v>732</v>
      </c>
      <c r="L135" s="134" t="str">
        <f t="shared" si="44"/>
        <v>No</v>
      </c>
    </row>
    <row r="136" spans="1:12" ht="25.5" x14ac:dyDescent="0.2">
      <c r="A136" s="2" t="s">
        <v>500</v>
      </c>
      <c r="B136" s="136" t="s">
        <v>217</v>
      </c>
      <c r="C136" s="156" t="s">
        <v>217</v>
      </c>
      <c r="D136" s="138" t="str">
        <f t="shared" si="46"/>
        <v>N/A</v>
      </c>
      <c r="E136" s="156">
        <v>32.251169679</v>
      </c>
      <c r="F136" s="138" t="str">
        <f t="shared" si="47"/>
        <v>N/A</v>
      </c>
      <c r="G136" s="156">
        <v>8.3499347238000006</v>
      </c>
      <c r="H136" s="138" t="str">
        <f t="shared" si="48"/>
        <v>N/A</v>
      </c>
      <c r="I136" s="132" t="s">
        <v>217</v>
      </c>
      <c r="J136" s="132">
        <v>-74.099999999999994</v>
      </c>
      <c r="K136" s="141" t="s">
        <v>732</v>
      </c>
      <c r="L136" s="134" t="str">
        <f t="shared" si="44"/>
        <v>No</v>
      </c>
    </row>
    <row r="137" spans="1:12" ht="25.5" x14ac:dyDescent="0.2">
      <c r="A137" s="2" t="s">
        <v>501</v>
      </c>
      <c r="B137" s="136" t="s">
        <v>217</v>
      </c>
      <c r="C137" s="156" t="s">
        <v>217</v>
      </c>
      <c r="D137" s="138" t="str">
        <f t="shared" si="46"/>
        <v>N/A</v>
      </c>
      <c r="E137" s="156">
        <v>49.619643879000002</v>
      </c>
      <c r="F137" s="138" t="str">
        <f t="shared" si="47"/>
        <v>N/A</v>
      </c>
      <c r="G137" s="156">
        <v>34.358779763999998</v>
      </c>
      <c r="H137" s="138" t="str">
        <f t="shared" si="48"/>
        <v>N/A</v>
      </c>
      <c r="I137" s="132" t="s">
        <v>217</v>
      </c>
      <c r="J137" s="132">
        <v>-30.8</v>
      </c>
      <c r="K137" s="141" t="s">
        <v>732</v>
      </c>
      <c r="L137" s="134" t="str">
        <f t="shared" si="44"/>
        <v>No</v>
      </c>
    </row>
    <row r="138" spans="1:12" ht="25.5" x14ac:dyDescent="0.2">
      <c r="A138" s="2" t="s">
        <v>502</v>
      </c>
      <c r="B138" s="136" t="s">
        <v>217</v>
      </c>
      <c r="C138" s="156" t="s">
        <v>217</v>
      </c>
      <c r="D138" s="138" t="str">
        <f t="shared" si="46"/>
        <v>N/A</v>
      </c>
      <c r="E138" s="156">
        <v>59.931333938999998</v>
      </c>
      <c r="F138" s="138" t="str">
        <f t="shared" si="47"/>
        <v>N/A</v>
      </c>
      <c r="G138" s="156">
        <v>19.422045743000002</v>
      </c>
      <c r="H138" s="138" t="str">
        <f t="shared" si="48"/>
        <v>N/A</v>
      </c>
      <c r="I138" s="132" t="s">
        <v>217</v>
      </c>
      <c r="J138" s="132">
        <v>-67.599999999999994</v>
      </c>
      <c r="K138" s="141" t="s">
        <v>732</v>
      </c>
      <c r="L138" s="134" t="str">
        <f t="shared" si="44"/>
        <v>No</v>
      </c>
    </row>
    <row r="139" spans="1:12" ht="25.5" x14ac:dyDescent="0.2">
      <c r="A139" s="2" t="s">
        <v>503</v>
      </c>
      <c r="B139" s="136" t="s">
        <v>217</v>
      </c>
      <c r="C139" s="156" t="s">
        <v>217</v>
      </c>
      <c r="D139" s="138" t="str">
        <f t="shared" si="46"/>
        <v>N/A</v>
      </c>
      <c r="E139" s="156">
        <v>20.551011477999999</v>
      </c>
      <c r="F139" s="138" t="str">
        <f t="shared" si="47"/>
        <v>N/A</v>
      </c>
      <c r="G139" s="156">
        <v>5.2695297853999996</v>
      </c>
      <c r="H139" s="138" t="str">
        <f t="shared" si="48"/>
        <v>N/A</v>
      </c>
      <c r="I139" s="132" t="s">
        <v>217</v>
      </c>
      <c r="J139" s="132">
        <v>-74.400000000000006</v>
      </c>
      <c r="K139" s="141" t="s">
        <v>732</v>
      </c>
      <c r="L139" s="134" t="str">
        <f t="shared" si="44"/>
        <v>No</v>
      </c>
    </row>
    <row r="140" spans="1:12" ht="25.5" x14ac:dyDescent="0.2">
      <c r="A140" s="2" t="s">
        <v>504</v>
      </c>
      <c r="B140" s="136" t="s">
        <v>217</v>
      </c>
      <c r="C140" s="156" t="s">
        <v>217</v>
      </c>
      <c r="D140" s="138" t="str">
        <f t="shared" si="46"/>
        <v>N/A</v>
      </c>
      <c r="E140" s="156">
        <v>27.942710963</v>
      </c>
      <c r="F140" s="138" t="str">
        <f t="shared" si="47"/>
        <v>N/A</v>
      </c>
      <c r="G140" s="156">
        <v>9.2520565395999999</v>
      </c>
      <c r="H140" s="138" t="str">
        <f t="shared" si="48"/>
        <v>N/A</v>
      </c>
      <c r="I140" s="132" t="s">
        <v>217</v>
      </c>
      <c r="J140" s="132">
        <v>-66.900000000000006</v>
      </c>
      <c r="K140" s="141" t="s">
        <v>732</v>
      </c>
      <c r="L140" s="134" t="str">
        <f t="shared" si="44"/>
        <v>No</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385.94197044999999</v>
      </c>
      <c r="F142" s="134" t="str">
        <f t="shared" ref="F142" si="50">IF($B142="N/A","N/A",IF(E142&lt;0,"No","Yes"))</f>
        <v>N/A</v>
      </c>
      <c r="G142" s="156">
        <v>168.99854088000001</v>
      </c>
      <c r="H142" s="134" t="str">
        <f t="shared" ref="H142" si="51">IF($B142="N/A","N/A",IF(G142&lt;0,"No","Yes"))</f>
        <v>N/A</v>
      </c>
      <c r="I142" s="132" t="s">
        <v>217</v>
      </c>
      <c r="J142" s="132">
        <v>-56.2</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1259771</v>
      </c>
      <c r="D150" s="130" t="str">
        <f t="shared" ref="D150:D172" si="56">IF($B150="N/A","N/A",IF(C150&gt;10,"No",IF(C150&lt;-10,"No","Yes")))</f>
        <v>N/A</v>
      </c>
      <c r="E150" s="152">
        <v>1397933</v>
      </c>
      <c r="F150" s="130" t="str">
        <f t="shared" ref="F150:F172" si="57">IF($B150="N/A","N/A",IF(E150&gt;10,"No",IF(E150&lt;-10,"No","Yes")))</f>
        <v>N/A</v>
      </c>
      <c r="G150" s="152">
        <v>1105939</v>
      </c>
      <c r="H150" s="130" t="str">
        <f t="shared" ref="H150:H172" si="58">IF($B150="N/A","N/A",IF(G150&gt;10,"No",IF(G150&lt;-10,"No","Yes")))</f>
        <v>N/A</v>
      </c>
      <c r="I150" s="132">
        <v>10.97</v>
      </c>
      <c r="J150" s="132">
        <v>-20.9</v>
      </c>
      <c r="K150" s="135" t="s">
        <v>732</v>
      </c>
      <c r="L150" s="134" t="str">
        <f t="shared" ref="L150:L172" si="59">IF(J150="Div by 0", "N/A", IF(K150="N/A","N/A", IF(J150&gt;VALUE(MID(K150,1,2)), "No", IF(J150&lt;-1*VALUE(MID(K150,1,2)), "No", "Yes"))))</f>
        <v>Yes</v>
      </c>
    </row>
    <row r="151" spans="1:12" x14ac:dyDescent="0.2">
      <c r="A151" s="4" t="s">
        <v>534</v>
      </c>
      <c r="B151" s="135" t="s">
        <v>217</v>
      </c>
      <c r="C151" s="152">
        <v>38611</v>
      </c>
      <c r="D151" s="130" t="str">
        <f t="shared" si="56"/>
        <v>N/A</v>
      </c>
      <c r="E151" s="152">
        <v>39768</v>
      </c>
      <c r="F151" s="130" t="str">
        <f t="shared" si="57"/>
        <v>N/A</v>
      </c>
      <c r="G151" s="152">
        <v>34903</v>
      </c>
      <c r="H151" s="130" t="str">
        <f t="shared" si="58"/>
        <v>N/A</v>
      </c>
      <c r="I151" s="132">
        <v>2.9969999999999999</v>
      </c>
      <c r="J151" s="132">
        <v>-12.2</v>
      </c>
      <c r="K151" s="135" t="s">
        <v>732</v>
      </c>
      <c r="L151" s="134" t="str">
        <f t="shared" si="59"/>
        <v>Yes</v>
      </c>
    </row>
    <row r="152" spans="1:12" x14ac:dyDescent="0.2">
      <c r="A152" s="4" t="s">
        <v>535</v>
      </c>
      <c r="B152" s="135" t="s">
        <v>217</v>
      </c>
      <c r="C152" s="152">
        <v>99623</v>
      </c>
      <c r="D152" s="130" t="str">
        <f t="shared" si="56"/>
        <v>N/A</v>
      </c>
      <c r="E152" s="152">
        <v>102120</v>
      </c>
      <c r="F152" s="130" t="str">
        <f t="shared" si="57"/>
        <v>N/A</v>
      </c>
      <c r="G152" s="152">
        <v>94919</v>
      </c>
      <c r="H152" s="130" t="str">
        <f t="shared" si="58"/>
        <v>N/A</v>
      </c>
      <c r="I152" s="132">
        <v>2.5059999999999998</v>
      </c>
      <c r="J152" s="132">
        <v>-7.05</v>
      </c>
      <c r="K152" s="135" t="s">
        <v>732</v>
      </c>
      <c r="L152" s="134" t="str">
        <f t="shared" si="59"/>
        <v>Yes</v>
      </c>
    </row>
    <row r="153" spans="1:12" x14ac:dyDescent="0.2">
      <c r="A153" s="4" t="s">
        <v>536</v>
      </c>
      <c r="B153" s="135" t="s">
        <v>217</v>
      </c>
      <c r="C153" s="152">
        <v>640588</v>
      </c>
      <c r="D153" s="130" t="str">
        <f t="shared" si="56"/>
        <v>N/A</v>
      </c>
      <c r="E153" s="152">
        <v>694397</v>
      </c>
      <c r="F153" s="130" t="str">
        <f t="shared" si="57"/>
        <v>N/A</v>
      </c>
      <c r="G153" s="152">
        <v>552209</v>
      </c>
      <c r="H153" s="130" t="str">
        <f t="shared" si="58"/>
        <v>N/A</v>
      </c>
      <c r="I153" s="132">
        <v>8.4</v>
      </c>
      <c r="J153" s="132">
        <v>-20.5</v>
      </c>
      <c r="K153" s="135" t="s">
        <v>732</v>
      </c>
      <c r="L153" s="134" t="str">
        <f t="shared" si="59"/>
        <v>Yes</v>
      </c>
    </row>
    <row r="154" spans="1:12" x14ac:dyDescent="0.2">
      <c r="A154" s="4" t="s">
        <v>537</v>
      </c>
      <c r="B154" s="135" t="s">
        <v>217</v>
      </c>
      <c r="C154" s="152">
        <v>480949</v>
      </c>
      <c r="D154" s="130" t="str">
        <f t="shared" si="56"/>
        <v>N/A</v>
      </c>
      <c r="E154" s="152">
        <v>561648</v>
      </c>
      <c r="F154" s="130" t="str">
        <f t="shared" si="57"/>
        <v>N/A</v>
      </c>
      <c r="G154" s="152">
        <v>423908</v>
      </c>
      <c r="H154" s="130" t="str">
        <f t="shared" si="58"/>
        <v>N/A</v>
      </c>
      <c r="I154" s="132">
        <v>16.78</v>
      </c>
      <c r="J154" s="132">
        <v>-24.5</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82.644331041000001</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60.282561010999999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68.257586653000004</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87.710556703999998</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82.851005861000004</v>
      </c>
      <c r="H159" s="134" t="str">
        <f t="shared" si="62"/>
        <v>N/A</v>
      </c>
      <c r="I159" s="132" t="s">
        <v>217</v>
      </c>
      <c r="J159" s="132" t="s">
        <v>217</v>
      </c>
      <c r="K159" s="141" t="s">
        <v>732</v>
      </c>
      <c r="L159" s="134" t="str">
        <f t="shared" si="63"/>
        <v>N/A</v>
      </c>
    </row>
    <row r="160" spans="1:12" ht="25.5" x14ac:dyDescent="0.2">
      <c r="A160" s="4" t="s">
        <v>543</v>
      </c>
      <c r="B160" s="135" t="s">
        <v>217</v>
      </c>
      <c r="C160" s="152">
        <v>922174.73</v>
      </c>
      <c r="D160" s="130" t="str">
        <f t="shared" si="56"/>
        <v>N/A</v>
      </c>
      <c r="E160" s="152">
        <v>1044573.15</v>
      </c>
      <c r="F160" s="130" t="str">
        <f t="shared" si="57"/>
        <v>N/A</v>
      </c>
      <c r="G160" s="152">
        <v>937136.67</v>
      </c>
      <c r="H160" s="130" t="str">
        <f t="shared" si="58"/>
        <v>N/A</v>
      </c>
      <c r="I160" s="132">
        <v>13.27</v>
      </c>
      <c r="J160" s="132">
        <v>-10.3</v>
      </c>
      <c r="K160" s="135" t="s">
        <v>732</v>
      </c>
      <c r="L160" s="134" t="str">
        <f t="shared" si="59"/>
        <v>Yes</v>
      </c>
    </row>
    <row r="161" spans="1:12" x14ac:dyDescent="0.2">
      <c r="A161" s="4" t="s">
        <v>544</v>
      </c>
      <c r="B161" s="135" t="s">
        <v>217</v>
      </c>
      <c r="C161" s="131">
        <v>4607718753</v>
      </c>
      <c r="D161" s="130" t="str">
        <f t="shared" si="56"/>
        <v>N/A</v>
      </c>
      <c r="E161" s="131">
        <v>5485107779</v>
      </c>
      <c r="F161" s="130" t="str">
        <f t="shared" si="57"/>
        <v>N/A</v>
      </c>
      <c r="G161" s="131">
        <v>4465674410</v>
      </c>
      <c r="H161" s="130" t="str">
        <f t="shared" si="58"/>
        <v>N/A</v>
      </c>
      <c r="I161" s="132">
        <v>19.04</v>
      </c>
      <c r="J161" s="132">
        <v>-18.600000000000001</v>
      </c>
      <c r="K161" s="135" t="s">
        <v>732</v>
      </c>
      <c r="L161" s="134" t="str">
        <f t="shared" si="59"/>
        <v>Yes</v>
      </c>
    </row>
    <row r="162" spans="1:12" x14ac:dyDescent="0.2">
      <c r="A162" s="4" t="s">
        <v>1276</v>
      </c>
      <c r="B162" s="135" t="s">
        <v>217</v>
      </c>
      <c r="C162" s="131">
        <v>3657.5843967000001</v>
      </c>
      <c r="D162" s="130" t="str">
        <f t="shared" si="56"/>
        <v>N/A</v>
      </c>
      <c r="E162" s="131">
        <v>3923.7272308000001</v>
      </c>
      <c r="F162" s="130" t="str">
        <f t="shared" si="57"/>
        <v>N/A</v>
      </c>
      <c r="G162" s="131">
        <v>4037.9030037000002</v>
      </c>
      <c r="H162" s="130" t="str">
        <f t="shared" si="58"/>
        <v>N/A</v>
      </c>
      <c r="I162" s="132">
        <v>7.2759999999999998</v>
      </c>
      <c r="J162" s="132">
        <v>2.91</v>
      </c>
      <c r="K162" s="135" t="s">
        <v>732</v>
      </c>
      <c r="L162" s="134" t="str">
        <f t="shared" si="59"/>
        <v>Yes</v>
      </c>
    </row>
    <row r="163" spans="1:12" ht="25.5" x14ac:dyDescent="0.2">
      <c r="A163" s="4" t="s">
        <v>1277</v>
      </c>
      <c r="B163" s="135" t="s">
        <v>217</v>
      </c>
      <c r="C163" s="131">
        <v>4429.2580094000004</v>
      </c>
      <c r="D163" s="130" t="str">
        <f t="shared" si="56"/>
        <v>N/A</v>
      </c>
      <c r="E163" s="131">
        <v>4442.6960621999997</v>
      </c>
      <c r="F163" s="130" t="str">
        <f t="shared" si="57"/>
        <v>N/A</v>
      </c>
      <c r="G163" s="131">
        <v>4545.0843193999999</v>
      </c>
      <c r="H163" s="130" t="str">
        <f t="shared" si="58"/>
        <v>N/A</v>
      </c>
      <c r="I163" s="132">
        <v>0.3034</v>
      </c>
      <c r="J163" s="132">
        <v>2.3050000000000002</v>
      </c>
      <c r="K163" s="135" t="s">
        <v>732</v>
      </c>
      <c r="L163" s="134" t="str">
        <f t="shared" si="59"/>
        <v>Yes</v>
      </c>
    </row>
    <row r="164" spans="1:12" ht="25.5" x14ac:dyDescent="0.2">
      <c r="A164" s="4" t="s">
        <v>1278</v>
      </c>
      <c r="B164" s="135" t="s">
        <v>217</v>
      </c>
      <c r="C164" s="131">
        <v>8261.7189705000001</v>
      </c>
      <c r="D164" s="130" t="str">
        <f t="shared" si="56"/>
        <v>N/A</v>
      </c>
      <c r="E164" s="131">
        <v>8351.7418233000008</v>
      </c>
      <c r="F164" s="130" t="str">
        <f t="shared" si="57"/>
        <v>N/A</v>
      </c>
      <c r="G164" s="131">
        <v>8446.6131437999993</v>
      </c>
      <c r="H164" s="130" t="str">
        <f t="shared" si="58"/>
        <v>N/A</v>
      </c>
      <c r="I164" s="132">
        <v>1.0900000000000001</v>
      </c>
      <c r="J164" s="132">
        <v>1.1359999999999999</v>
      </c>
      <c r="K164" s="135" t="s">
        <v>732</v>
      </c>
      <c r="L164" s="134" t="str">
        <f t="shared" si="59"/>
        <v>Yes</v>
      </c>
    </row>
    <row r="165" spans="1:12" ht="25.5" x14ac:dyDescent="0.2">
      <c r="A165" s="4" t="s">
        <v>1279</v>
      </c>
      <c r="B165" s="135" t="s">
        <v>217</v>
      </c>
      <c r="C165" s="131">
        <v>2238.2570076000002</v>
      </c>
      <c r="D165" s="130" t="str">
        <f t="shared" si="56"/>
        <v>N/A</v>
      </c>
      <c r="E165" s="131">
        <v>2302.2265808000002</v>
      </c>
      <c r="F165" s="130" t="str">
        <f t="shared" si="57"/>
        <v>N/A</v>
      </c>
      <c r="G165" s="131">
        <v>2329.5502083000001</v>
      </c>
      <c r="H165" s="130" t="str">
        <f t="shared" si="58"/>
        <v>N/A</v>
      </c>
      <c r="I165" s="132">
        <v>2.8580000000000001</v>
      </c>
      <c r="J165" s="132">
        <v>1.1870000000000001</v>
      </c>
      <c r="K165" s="135" t="s">
        <v>732</v>
      </c>
      <c r="L165" s="134" t="str">
        <f t="shared" si="59"/>
        <v>Yes</v>
      </c>
    </row>
    <row r="166" spans="1:12" ht="25.5" x14ac:dyDescent="0.2">
      <c r="A166" s="4" t="s">
        <v>1280</v>
      </c>
      <c r="B166" s="135" t="s">
        <v>217</v>
      </c>
      <c r="C166" s="131">
        <v>4532.3784081000003</v>
      </c>
      <c r="D166" s="130" t="str">
        <f t="shared" si="56"/>
        <v>N/A</v>
      </c>
      <c r="E166" s="131">
        <v>5086.6228242999996</v>
      </c>
      <c r="F166" s="130" t="str">
        <f t="shared" si="57"/>
        <v>N/A</v>
      </c>
      <c r="G166" s="131">
        <v>5234.3779027999999</v>
      </c>
      <c r="H166" s="130" t="str">
        <f t="shared" si="58"/>
        <v>N/A</v>
      </c>
      <c r="I166" s="132">
        <v>12.23</v>
      </c>
      <c r="J166" s="132">
        <v>2.9049999999999998</v>
      </c>
      <c r="K166" s="135" t="s">
        <v>732</v>
      </c>
      <c r="L166" s="134" t="str">
        <f t="shared" si="59"/>
        <v>Yes</v>
      </c>
    </row>
    <row r="167" spans="1:12" x14ac:dyDescent="0.2">
      <c r="A167" s="45" t="s">
        <v>545</v>
      </c>
      <c r="B167" s="136" t="s">
        <v>217</v>
      </c>
      <c r="C167" s="137">
        <v>97544113</v>
      </c>
      <c r="D167" s="138" t="str">
        <f t="shared" si="56"/>
        <v>N/A</v>
      </c>
      <c r="E167" s="137">
        <v>110046337</v>
      </c>
      <c r="F167" s="138" t="str">
        <f t="shared" si="57"/>
        <v>N/A</v>
      </c>
      <c r="G167" s="137">
        <v>89054494</v>
      </c>
      <c r="H167" s="138" t="str">
        <f t="shared" si="58"/>
        <v>N/A</v>
      </c>
      <c r="I167" s="132">
        <v>12.82</v>
      </c>
      <c r="J167" s="132">
        <v>-19.100000000000001</v>
      </c>
      <c r="K167" s="133" t="s">
        <v>732</v>
      </c>
      <c r="L167" s="134" t="str">
        <f t="shared" si="59"/>
        <v>Yes</v>
      </c>
    </row>
    <row r="168" spans="1:12" x14ac:dyDescent="0.2">
      <c r="A168" s="45" t="s">
        <v>1281</v>
      </c>
      <c r="B168" s="136" t="s">
        <v>217</v>
      </c>
      <c r="C168" s="137">
        <v>77.4300353</v>
      </c>
      <c r="D168" s="138" t="str">
        <f t="shared" si="56"/>
        <v>N/A</v>
      </c>
      <c r="E168" s="137">
        <v>78.720751996000004</v>
      </c>
      <c r="F168" s="138" t="str">
        <f t="shared" si="57"/>
        <v>N/A</v>
      </c>
      <c r="G168" s="137">
        <v>80.523875187000002</v>
      </c>
      <c r="H168" s="138" t="str">
        <f t="shared" si="58"/>
        <v>N/A</v>
      </c>
      <c r="I168" s="132">
        <v>1.667</v>
      </c>
      <c r="J168" s="132">
        <v>2.2909999999999999</v>
      </c>
      <c r="K168" s="133" t="s">
        <v>732</v>
      </c>
      <c r="L168" s="134" t="str">
        <f t="shared" si="59"/>
        <v>Yes</v>
      </c>
    </row>
    <row r="169" spans="1:12" ht="25.5" x14ac:dyDescent="0.2">
      <c r="A169" s="45" t="s">
        <v>1282</v>
      </c>
      <c r="B169" s="135" t="s">
        <v>217</v>
      </c>
      <c r="C169" s="131">
        <v>64.853280153</v>
      </c>
      <c r="D169" s="130" t="str">
        <f t="shared" si="56"/>
        <v>N/A</v>
      </c>
      <c r="E169" s="131">
        <v>58.221258298000002</v>
      </c>
      <c r="F169" s="130" t="str">
        <f t="shared" si="57"/>
        <v>N/A</v>
      </c>
      <c r="G169" s="131">
        <v>44.069908030999997</v>
      </c>
      <c r="H169" s="130" t="str">
        <f t="shared" si="58"/>
        <v>N/A</v>
      </c>
      <c r="I169" s="132">
        <v>-10.199999999999999</v>
      </c>
      <c r="J169" s="132">
        <v>-24.3</v>
      </c>
      <c r="K169" s="135" t="s">
        <v>732</v>
      </c>
      <c r="L169" s="134" t="str">
        <f t="shared" si="59"/>
        <v>Yes</v>
      </c>
    </row>
    <row r="170" spans="1:12" ht="25.5" x14ac:dyDescent="0.2">
      <c r="A170" s="45" t="s">
        <v>1283</v>
      </c>
      <c r="B170" s="135" t="s">
        <v>217</v>
      </c>
      <c r="C170" s="131">
        <v>154.90482118</v>
      </c>
      <c r="D170" s="130" t="str">
        <f t="shared" si="56"/>
        <v>N/A</v>
      </c>
      <c r="E170" s="131">
        <v>158.41990795000001</v>
      </c>
      <c r="F170" s="130" t="str">
        <f t="shared" si="57"/>
        <v>N/A</v>
      </c>
      <c r="G170" s="131">
        <v>182.61691547999999</v>
      </c>
      <c r="H170" s="130" t="str">
        <f t="shared" si="58"/>
        <v>N/A</v>
      </c>
      <c r="I170" s="132">
        <v>2.2690000000000001</v>
      </c>
      <c r="J170" s="132">
        <v>15.27</v>
      </c>
      <c r="K170" s="135" t="s">
        <v>732</v>
      </c>
      <c r="L170" s="134" t="str">
        <f t="shared" si="59"/>
        <v>Yes</v>
      </c>
    </row>
    <row r="171" spans="1:12" ht="25.5" x14ac:dyDescent="0.2">
      <c r="A171" s="45" t="s">
        <v>1284</v>
      </c>
      <c r="B171" s="135" t="s">
        <v>217</v>
      </c>
      <c r="C171" s="131">
        <v>70.124342010999996</v>
      </c>
      <c r="D171" s="130" t="str">
        <f t="shared" si="56"/>
        <v>N/A</v>
      </c>
      <c r="E171" s="131">
        <v>74.902214439000005</v>
      </c>
      <c r="F171" s="130" t="str">
        <f t="shared" si="57"/>
        <v>N/A</v>
      </c>
      <c r="G171" s="131">
        <v>72.382422235000007</v>
      </c>
      <c r="H171" s="130" t="str">
        <f t="shared" si="58"/>
        <v>N/A</v>
      </c>
      <c r="I171" s="132">
        <v>6.8129999999999997</v>
      </c>
      <c r="J171" s="132">
        <v>-3.36</v>
      </c>
      <c r="K171" s="135" t="s">
        <v>732</v>
      </c>
      <c r="L171" s="134" t="str">
        <f t="shared" si="59"/>
        <v>Yes</v>
      </c>
    </row>
    <row r="172" spans="1:12" ht="25.5" x14ac:dyDescent="0.2">
      <c r="A172" s="45" t="s">
        <v>1285</v>
      </c>
      <c r="B172" s="135" t="s">
        <v>217</v>
      </c>
      <c r="C172" s="131">
        <v>72.122341453999994</v>
      </c>
      <c r="D172" s="130" t="str">
        <f t="shared" si="56"/>
        <v>N/A</v>
      </c>
      <c r="E172" s="131">
        <v>70.402244822</v>
      </c>
      <c r="F172" s="130" t="str">
        <f t="shared" si="57"/>
        <v>N/A</v>
      </c>
      <c r="G172" s="131">
        <v>71.270846504000005</v>
      </c>
      <c r="H172" s="130" t="str">
        <f t="shared" si="58"/>
        <v>N/A</v>
      </c>
      <c r="I172" s="132">
        <v>-2.38</v>
      </c>
      <c r="J172" s="132">
        <v>1.234</v>
      </c>
      <c r="K172" s="135" t="s">
        <v>732</v>
      </c>
      <c r="L172" s="134" t="str">
        <f t="shared" si="59"/>
        <v>Yes</v>
      </c>
    </row>
    <row r="173" spans="1:12" ht="25.5" x14ac:dyDescent="0.2">
      <c r="A173" s="2" t="s">
        <v>546</v>
      </c>
      <c r="B173" s="135" t="s">
        <v>217</v>
      </c>
      <c r="C173" s="131">
        <v>9283208</v>
      </c>
      <c r="D173" s="130" t="str">
        <f t="shared" ref="D173:D181" si="64">IF($B173="N/A","N/A",IF(C173&gt;10,"No",IF(C173&lt;-10,"No","Yes")))</f>
        <v>N/A</v>
      </c>
      <c r="E173" s="131">
        <v>11500795</v>
      </c>
      <c r="F173" s="130" t="str">
        <f t="shared" ref="F173:F181" si="65">IF($B173="N/A","N/A",IF(E173&gt;10,"No",IF(E173&lt;-10,"No","Yes")))</f>
        <v>N/A</v>
      </c>
      <c r="G173" s="131">
        <v>5970427</v>
      </c>
      <c r="H173" s="130" t="str">
        <f t="shared" ref="H173:H181" si="66">IF($B173="N/A","N/A",IF(G173&gt;10,"No",IF(G173&lt;-10,"No","Yes")))</f>
        <v>N/A</v>
      </c>
      <c r="I173" s="132">
        <v>23.89</v>
      </c>
      <c r="J173" s="132">
        <v>-48.1</v>
      </c>
      <c r="K173" s="135" t="s">
        <v>732</v>
      </c>
      <c r="L173" s="134" t="str">
        <f t="shared" ref="L173:L181" si="67">IF(J173="Div by 0", "N/A", IF(K173="N/A","N/A", IF(J173&gt;VALUE(MID(K173,1,2)), "No", IF(J173&lt;-1*VALUE(MID(K173,1,2)), "No", "Yes"))))</f>
        <v>No</v>
      </c>
    </row>
    <row r="174" spans="1:12" ht="25.5" x14ac:dyDescent="0.2">
      <c r="A174" s="2" t="s">
        <v>1286</v>
      </c>
      <c r="B174" s="135" t="s">
        <v>217</v>
      </c>
      <c r="C174" s="131">
        <v>1046495</v>
      </c>
      <c r="D174" s="130" t="str">
        <f t="shared" si="64"/>
        <v>N/A</v>
      </c>
      <c r="E174" s="131">
        <v>615738</v>
      </c>
      <c r="F174" s="130" t="str">
        <f t="shared" si="65"/>
        <v>N/A</v>
      </c>
      <c r="G174" s="131">
        <v>626415</v>
      </c>
      <c r="H174" s="130" t="str">
        <f t="shared" si="66"/>
        <v>N/A</v>
      </c>
      <c r="I174" s="132">
        <v>-41.2</v>
      </c>
      <c r="J174" s="132">
        <v>1.734</v>
      </c>
      <c r="K174" s="135" t="s">
        <v>732</v>
      </c>
      <c r="L174" s="134" t="str">
        <f t="shared" si="67"/>
        <v>Yes</v>
      </c>
    </row>
    <row r="175" spans="1:12" ht="25.5" x14ac:dyDescent="0.2">
      <c r="A175" s="2" t="s">
        <v>547</v>
      </c>
      <c r="B175" s="135" t="s">
        <v>217</v>
      </c>
      <c r="C175" s="131">
        <v>231874</v>
      </c>
      <c r="D175" s="130" t="str">
        <f t="shared" si="64"/>
        <v>N/A</v>
      </c>
      <c r="E175" s="131">
        <v>172285</v>
      </c>
      <c r="F175" s="130" t="str">
        <f t="shared" si="65"/>
        <v>N/A</v>
      </c>
      <c r="G175" s="131">
        <v>162910</v>
      </c>
      <c r="H175" s="130" t="str">
        <f t="shared" si="66"/>
        <v>N/A</v>
      </c>
      <c r="I175" s="132">
        <v>-25.7</v>
      </c>
      <c r="J175" s="132">
        <v>-5.44</v>
      </c>
      <c r="K175" s="135" t="s">
        <v>732</v>
      </c>
      <c r="L175" s="134" t="str">
        <f t="shared" si="67"/>
        <v>Yes</v>
      </c>
    </row>
    <row r="176" spans="1:12" ht="25.5" x14ac:dyDescent="0.2">
      <c r="A176" s="2" t="s">
        <v>512</v>
      </c>
      <c r="B176" s="135" t="s">
        <v>217</v>
      </c>
      <c r="C176" s="131">
        <v>86982536</v>
      </c>
      <c r="D176" s="130" t="str">
        <f t="shared" si="64"/>
        <v>N/A</v>
      </c>
      <c r="E176" s="131">
        <v>97757519</v>
      </c>
      <c r="F176" s="130" t="str">
        <f t="shared" si="65"/>
        <v>N/A</v>
      </c>
      <c r="G176" s="131">
        <v>82294742</v>
      </c>
      <c r="H176" s="130" t="str">
        <f t="shared" si="66"/>
        <v>N/A</v>
      </c>
      <c r="I176" s="132">
        <v>12.39</v>
      </c>
      <c r="J176" s="132">
        <v>-15.8</v>
      </c>
      <c r="K176" s="135" t="s">
        <v>732</v>
      </c>
      <c r="L176" s="134" t="str">
        <f t="shared" si="67"/>
        <v>Yes</v>
      </c>
    </row>
    <row r="177" spans="1:12" ht="25.5" x14ac:dyDescent="0.2">
      <c r="A177" s="2" t="s">
        <v>513</v>
      </c>
      <c r="B177" s="136" t="s">
        <v>217</v>
      </c>
      <c r="C177" s="137">
        <v>7.3689646769000001</v>
      </c>
      <c r="D177" s="138" t="str">
        <f t="shared" si="64"/>
        <v>N/A</v>
      </c>
      <c r="E177" s="137">
        <v>8.2270001495000002</v>
      </c>
      <c r="F177" s="138" t="str">
        <f t="shared" si="65"/>
        <v>N/A</v>
      </c>
      <c r="G177" s="137">
        <v>5.3985138420999998</v>
      </c>
      <c r="H177" s="138" t="str">
        <f t="shared" si="66"/>
        <v>N/A</v>
      </c>
      <c r="I177" s="132">
        <v>11.64</v>
      </c>
      <c r="J177" s="132">
        <v>-34.4</v>
      </c>
      <c r="K177" s="133" t="s">
        <v>732</v>
      </c>
      <c r="L177" s="134" t="str">
        <f t="shared" si="67"/>
        <v>No</v>
      </c>
    </row>
    <row r="178" spans="1:12" ht="25.5" x14ac:dyDescent="0.2">
      <c r="A178" s="2" t="s">
        <v>1287</v>
      </c>
      <c r="B178" s="136" t="s">
        <v>217</v>
      </c>
      <c r="C178" s="137">
        <v>0.83070256419999999</v>
      </c>
      <c r="D178" s="138" t="str">
        <f t="shared" si="64"/>
        <v>N/A</v>
      </c>
      <c r="E178" s="137">
        <v>0.44046316959999998</v>
      </c>
      <c r="F178" s="138" t="str">
        <f t="shared" si="65"/>
        <v>N/A</v>
      </c>
      <c r="G178" s="137">
        <v>0.56641008230000001</v>
      </c>
      <c r="H178" s="138" t="str">
        <f t="shared" si="66"/>
        <v>N/A</v>
      </c>
      <c r="I178" s="132">
        <v>-47</v>
      </c>
      <c r="J178" s="132">
        <v>28.59</v>
      </c>
      <c r="K178" s="133" t="s">
        <v>732</v>
      </c>
      <c r="L178" s="134" t="str">
        <f t="shared" si="67"/>
        <v>Yes</v>
      </c>
    </row>
    <row r="179" spans="1:12" ht="25.5" x14ac:dyDescent="0.2">
      <c r="A179" s="2" t="s">
        <v>514</v>
      </c>
      <c r="B179" s="136" t="s">
        <v>217</v>
      </c>
      <c r="C179" s="137">
        <v>0.1840604364</v>
      </c>
      <c r="D179" s="138" t="str">
        <f t="shared" si="64"/>
        <v>N/A</v>
      </c>
      <c r="E179" s="137">
        <v>0.12324267329999999</v>
      </c>
      <c r="F179" s="138" t="str">
        <f t="shared" si="65"/>
        <v>N/A</v>
      </c>
      <c r="G179" s="137">
        <v>0.14730468860000001</v>
      </c>
      <c r="H179" s="138" t="str">
        <f t="shared" si="66"/>
        <v>N/A</v>
      </c>
      <c r="I179" s="132">
        <v>-33</v>
      </c>
      <c r="J179" s="132">
        <v>19.52</v>
      </c>
      <c r="K179" s="133" t="s">
        <v>732</v>
      </c>
      <c r="L179" s="134" t="str">
        <f t="shared" si="67"/>
        <v>Yes</v>
      </c>
    </row>
    <row r="180" spans="1:12" ht="25.5" x14ac:dyDescent="0.2">
      <c r="A180" s="2" t="s">
        <v>515</v>
      </c>
      <c r="B180" s="135" t="s">
        <v>217</v>
      </c>
      <c r="C180" s="131">
        <v>69.046307623000004</v>
      </c>
      <c r="D180" s="130" t="str">
        <f t="shared" si="64"/>
        <v>N/A</v>
      </c>
      <c r="E180" s="131">
        <v>69.930046004000005</v>
      </c>
      <c r="F180" s="130" t="str">
        <f t="shared" si="65"/>
        <v>N/A</v>
      </c>
      <c r="G180" s="131">
        <v>74.411646574000002</v>
      </c>
      <c r="H180" s="130" t="str">
        <f t="shared" si="66"/>
        <v>N/A</v>
      </c>
      <c r="I180" s="139">
        <v>1.28</v>
      </c>
      <c r="J180" s="139">
        <v>6.4089999999999998</v>
      </c>
      <c r="K180" s="135" t="s">
        <v>732</v>
      </c>
      <c r="L180" s="134" t="str">
        <f t="shared" si="67"/>
        <v>Yes</v>
      </c>
    </row>
    <row r="181" spans="1:12" ht="25.5" x14ac:dyDescent="0.2">
      <c r="A181" s="2" t="s">
        <v>1685</v>
      </c>
      <c r="B181" s="135" t="s">
        <v>217</v>
      </c>
      <c r="C181" s="140">
        <v>77.697613296</v>
      </c>
      <c r="D181" s="130" t="str">
        <f t="shared" si="64"/>
        <v>N/A</v>
      </c>
      <c r="E181" s="140">
        <v>81.076847031</v>
      </c>
      <c r="F181" s="130" t="str">
        <f t="shared" si="65"/>
        <v>N/A</v>
      </c>
      <c r="G181" s="140">
        <v>83.183882655000005</v>
      </c>
      <c r="H181" s="130" t="str">
        <f t="shared" si="66"/>
        <v>N/A</v>
      </c>
      <c r="I181" s="139">
        <v>4.3490000000000002</v>
      </c>
      <c r="J181" s="139">
        <v>2.5990000000000002</v>
      </c>
      <c r="K181" s="135" t="s">
        <v>732</v>
      </c>
      <c r="L181" s="134" t="str">
        <f t="shared" si="67"/>
        <v>Yes</v>
      </c>
    </row>
    <row r="182" spans="1:12" ht="25.5" x14ac:dyDescent="0.2">
      <c r="A182" s="2" t="s">
        <v>1686</v>
      </c>
      <c r="B182" s="141" t="s">
        <v>217</v>
      </c>
      <c r="C182" s="140" t="s">
        <v>217</v>
      </c>
      <c r="D182" s="134" t="str">
        <f t="shared" ref="D182:D185" si="68">IF($B182="N/A","N/A",IF(C182&lt;0,"No","Yes"))</f>
        <v>N/A</v>
      </c>
      <c r="E182" s="140">
        <v>81.427278213999998</v>
      </c>
      <c r="F182" s="134" t="str">
        <f t="shared" ref="F182:F185" si="69">IF($B182="N/A","N/A",IF(E182&lt;0,"No","Yes"))</f>
        <v>N/A</v>
      </c>
      <c r="G182" s="140">
        <v>84.938257456000002</v>
      </c>
      <c r="H182" s="134" t="str">
        <f t="shared" ref="H182:H185" si="70">IF($B182="N/A","N/A",IF(G182&lt;0,"No","Yes"))</f>
        <v>N/A</v>
      </c>
      <c r="I182" s="139" t="s">
        <v>217</v>
      </c>
      <c r="J182" s="139">
        <v>4.3120000000000003</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89.635722678999997</v>
      </c>
      <c r="F183" s="134" t="str">
        <f t="shared" si="69"/>
        <v>N/A</v>
      </c>
      <c r="G183" s="140">
        <v>90.681528460999999</v>
      </c>
      <c r="H183" s="134" t="str">
        <f t="shared" si="70"/>
        <v>N/A</v>
      </c>
      <c r="I183" s="139" t="s">
        <v>217</v>
      </c>
      <c r="J183" s="139">
        <v>1.167</v>
      </c>
      <c r="K183" s="141" t="s">
        <v>732</v>
      </c>
      <c r="L183" s="134" t="str">
        <f t="shared" si="71"/>
        <v>Yes</v>
      </c>
    </row>
    <row r="184" spans="1:12" ht="25.5" x14ac:dyDescent="0.2">
      <c r="A184" s="2" t="s">
        <v>1688</v>
      </c>
      <c r="B184" s="141" t="s">
        <v>217</v>
      </c>
      <c r="C184" s="140" t="s">
        <v>217</v>
      </c>
      <c r="D184" s="134" t="str">
        <f t="shared" si="68"/>
        <v>N/A</v>
      </c>
      <c r="E184" s="140">
        <v>82.151708604999996</v>
      </c>
      <c r="F184" s="134" t="str">
        <f t="shared" si="69"/>
        <v>N/A</v>
      </c>
      <c r="G184" s="140">
        <v>83.343444238999993</v>
      </c>
      <c r="H184" s="134" t="str">
        <f t="shared" si="70"/>
        <v>N/A</v>
      </c>
      <c r="I184" s="139" t="s">
        <v>217</v>
      </c>
      <c r="J184" s="139">
        <v>1.4510000000000001</v>
      </c>
      <c r="K184" s="141" t="s">
        <v>732</v>
      </c>
      <c r="L184" s="134" t="str">
        <f t="shared" si="71"/>
        <v>Yes</v>
      </c>
    </row>
    <row r="185" spans="1:12" ht="25.5" x14ac:dyDescent="0.2">
      <c r="A185" s="2" t="s">
        <v>1689</v>
      </c>
      <c r="B185" s="141" t="s">
        <v>217</v>
      </c>
      <c r="C185" s="140" t="s">
        <v>217</v>
      </c>
      <c r="D185" s="134" t="str">
        <f t="shared" si="68"/>
        <v>N/A</v>
      </c>
      <c r="E185" s="140">
        <v>78.166930176999998</v>
      </c>
      <c r="F185" s="134" t="str">
        <f t="shared" si="69"/>
        <v>N/A</v>
      </c>
      <c r="G185" s="140">
        <v>81.152750124999997</v>
      </c>
      <c r="H185" s="134" t="str">
        <f t="shared" si="70"/>
        <v>N/A</v>
      </c>
      <c r="I185" s="139" t="s">
        <v>217</v>
      </c>
      <c r="J185" s="139">
        <v>3.82</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11.161336058</v>
      </c>
      <c r="F186" s="138" t="str">
        <f t="shared" ref="F186:F213" si="73">IF($B186="N/A","N/A",IF(E186&gt;10,"No",IF(E186&lt;-10,"No","Yes")))</f>
        <v>N/A</v>
      </c>
      <c r="G186" s="140">
        <v>7.5433636032000004</v>
      </c>
      <c r="H186" s="138" t="str">
        <f t="shared" ref="H186:H213" si="74">IF($B186="N/A","N/A",IF(G186&gt;10,"No",IF(G186&lt;-10,"No","Yes")))</f>
        <v>N/A</v>
      </c>
      <c r="I186" s="139" t="s">
        <v>217</v>
      </c>
      <c r="J186" s="139">
        <v>-32.4</v>
      </c>
      <c r="K186" s="133" t="s">
        <v>732</v>
      </c>
      <c r="L186" s="134" t="str">
        <f t="shared" si="71"/>
        <v>No</v>
      </c>
    </row>
    <row r="187" spans="1:12" ht="25.5" x14ac:dyDescent="0.2">
      <c r="A187" s="2" t="s">
        <v>1691</v>
      </c>
      <c r="B187" s="136" t="s">
        <v>217</v>
      </c>
      <c r="C187" s="140" t="s">
        <v>217</v>
      </c>
      <c r="D187" s="138" t="str">
        <f t="shared" si="72"/>
        <v>N/A</v>
      </c>
      <c r="E187" s="140">
        <v>3.1475041999999998E-3</v>
      </c>
      <c r="F187" s="138" t="str">
        <f t="shared" si="73"/>
        <v>N/A</v>
      </c>
      <c r="G187" s="140">
        <v>4.1593613999999996E-3</v>
      </c>
      <c r="H187" s="138" t="str">
        <f t="shared" si="74"/>
        <v>N/A</v>
      </c>
      <c r="I187" s="139" t="s">
        <v>217</v>
      </c>
      <c r="J187" s="139">
        <v>32.15</v>
      </c>
      <c r="K187" s="133" t="s">
        <v>732</v>
      </c>
      <c r="L187" s="134" t="str">
        <f t="shared" si="71"/>
        <v>No</v>
      </c>
    </row>
    <row r="188" spans="1:12" ht="25.5" x14ac:dyDescent="0.2">
      <c r="A188" s="2" t="s">
        <v>1692</v>
      </c>
      <c r="B188" s="136" t="s">
        <v>217</v>
      </c>
      <c r="C188" s="140" t="s">
        <v>217</v>
      </c>
      <c r="D188" s="138" t="str">
        <f t="shared" si="72"/>
        <v>N/A</v>
      </c>
      <c r="E188" s="140">
        <v>9.3495181799999993E-2</v>
      </c>
      <c r="F188" s="138" t="str">
        <f t="shared" si="73"/>
        <v>N/A</v>
      </c>
      <c r="G188" s="140">
        <v>9.9553411199999997E-2</v>
      </c>
      <c r="H188" s="138" t="str">
        <f t="shared" si="74"/>
        <v>N/A</v>
      </c>
      <c r="I188" s="139" t="s">
        <v>217</v>
      </c>
      <c r="J188" s="139">
        <v>6.48</v>
      </c>
      <c r="K188" s="133" t="s">
        <v>732</v>
      </c>
      <c r="L188" s="134" t="str">
        <f t="shared" si="71"/>
        <v>Yes</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0.33156095460000001</v>
      </c>
      <c r="F190" s="138" t="str">
        <f t="shared" si="73"/>
        <v>N/A</v>
      </c>
      <c r="G190" s="140">
        <v>0.36620464600000002</v>
      </c>
      <c r="H190" s="138" t="str">
        <f t="shared" si="74"/>
        <v>N/A</v>
      </c>
      <c r="I190" s="139" t="s">
        <v>217</v>
      </c>
      <c r="J190" s="139">
        <v>10.45</v>
      </c>
      <c r="K190" s="133" t="s">
        <v>732</v>
      </c>
      <c r="L190" s="134" t="str">
        <f t="shared" si="71"/>
        <v>Yes</v>
      </c>
    </row>
    <row r="191" spans="1:12" ht="25.5" x14ac:dyDescent="0.2">
      <c r="A191" s="2" t="s">
        <v>1695</v>
      </c>
      <c r="B191" s="136" t="s">
        <v>217</v>
      </c>
      <c r="C191" s="140" t="s">
        <v>217</v>
      </c>
      <c r="D191" s="138" t="str">
        <f t="shared" si="72"/>
        <v>N/A</v>
      </c>
      <c r="E191" s="140">
        <v>72.509626713000003</v>
      </c>
      <c r="F191" s="138" t="str">
        <f t="shared" si="73"/>
        <v>N/A</v>
      </c>
      <c r="G191" s="140">
        <v>74.656106711000007</v>
      </c>
      <c r="H191" s="138" t="str">
        <f t="shared" si="74"/>
        <v>N/A</v>
      </c>
      <c r="I191" s="139" t="s">
        <v>217</v>
      </c>
      <c r="J191" s="139">
        <v>2.96</v>
      </c>
      <c r="K191" s="133" t="s">
        <v>732</v>
      </c>
      <c r="L191" s="134" t="str">
        <f t="shared" si="71"/>
        <v>Yes</v>
      </c>
    </row>
    <row r="192" spans="1:12" ht="25.5" x14ac:dyDescent="0.2">
      <c r="A192" s="2" t="s">
        <v>1696</v>
      </c>
      <c r="B192" s="136" t="s">
        <v>217</v>
      </c>
      <c r="C192" s="140" t="s">
        <v>217</v>
      </c>
      <c r="D192" s="138" t="str">
        <f t="shared" si="72"/>
        <v>N/A</v>
      </c>
      <c r="E192" s="140">
        <v>2.13887218E-2</v>
      </c>
      <c r="F192" s="138" t="str">
        <f t="shared" si="73"/>
        <v>N/A</v>
      </c>
      <c r="G192" s="140">
        <v>2.3328592299999999E-2</v>
      </c>
      <c r="H192" s="138" t="str">
        <f t="shared" si="74"/>
        <v>N/A</v>
      </c>
      <c r="I192" s="139" t="s">
        <v>217</v>
      </c>
      <c r="J192" s="139">
        <v>9.07</v>
      </c>
      <c r="K192" s="133" t="s">
        <v>732</v>
      </c>
      <c r="L192" s="134" t="str">
        <f t="shared" si="71"/>
        <v>Yes</v>
      </c>
    </row>
    <row r="193" spans="1:12" ht="25.5" x14ac:dyDescent="0.2">
      <c r="A193" s="2" t="s">
        <v>1697</v>
      </c>
      <c r="B193" s="136" t="s">
        <v>217</v>
      </c>
      <c r="C193" s="140" t="s">
        <v>217</v>
      </c>
      <c r="D193" s="138" t="str">
        <f t="shared" si="72"/>
        <v>N/A</v>
      </c>
      <c r="E193" s="140">
        <v>17.963450323</v>
      </c>
      <c r="F193" s="138" t="str">
        <f t="shared" si="73"/>
        <v>N/A</v>
      </c>
      <c r="G193" s="140">
        <v>21.883847119999999</v>
      </c>
      <c r="H193" s="138" t="str">
        <f t="shared" si="74"/>
        <v>N/A</v>
      </c>
      <c r="I193" s="139" t="s">
        <v>217</v>
      </c>
      <c r="J193" s="139">
        <v>21.82</v>
      </c>
      <c r="K193" s="133" t="s">
        <v>732</v>
      </c>
      <c r="L193" s="134" t="str">
        <f t="shared" si="71"/>
        <v>Yes</v>
      </c>
    </row>
    <row r="194" spans="1:12" ht="25.5" x14ac:dyDescent="0.2">
      <c r="A194" s="2" t="s">
        <v>1698</v>
      </c>
      <c r="B194" s="136" t="s">
        <v>217</v>
      </c>
      <c r="C194" s="140" t="s">
        <v>217</v>
      </c>
      <c r="D194" s="138" t="str">
        <f t="shared" si="72"/>
        <v>N/A</v>
      </c>
      <c r="E194" s="140">
        <v>38.172859500000001</v>
      </c>
      <c r="F194" s="138" t="str">
        <f t="shared" si="73"/>
        <v>N/A</v>
      </c>
      <c r="G194" s="140">
        <v>38.488650821</v>
      </c>
      <c r="H194" s="138" t="str">
        <f t="shared" si="74"/>
        <v>N/A</v>
      </c>
      <c r="I194" s="139" t="s">
        <v>217</v>
      </c>
      <c r="J194" s="139">
        <v>0.82730000000000004</v>
      </c>
      <c r="K194" s="133" t="s">
        <v>732</v>
      </c>
      <c r="L194" s="134" t="str">
        <f t="shared" si="71"/>
        <v>Yes</v>
      </c>
    </row>
    <row r="195" spans="1:12" ht="25.5" x14ac:dyDescent="0.2">
      <c r="A195" s="2" t="s">
        <v>1699</v>
      </c>
      <c r="B195" s="136" t="s">
        <v>217</v>
      </c>
      <c r="C195" s="140" t="s">
        <v>217</v>
      </c>
      <c r="D195" s="138" t="str">
        <f t="shared" si="72"/>
        <v>N/A</v>
      </c>
      <c r="E195" s="140">
        <v>10.874698573</v>
      </c>
      <c r="F195" s="138" t="str">
        <f t="shared" si="73"/>
        <v>N/A</v>
      </c>
      <c r="G195" s="140">
        <v>12.846549402999999</v>
      </c>
      <c r="H195" s="138" t="str">
        <f t="shared" si="74"/>
        <v>N/A</v>
      </c>
      <c r="I195" s="139" t="s">
        <v>217</v>
      </c>
      <c r="J195" s="139">
        <v>18.13</v>
      </c>
      <c r="K195" s="133" t="s">
        <v>732</v>
      </c>
      <c r="L195" s="134" t="str">
        <f t="shared" si="71"/>
        <v>Yes</v>
      </c>
    </row>
    <row r="196" spans="1:12" ht="25.5" x14ac:dyDescent="0.2">
      <c r="A196" s="2" t="s">
        <v>1700</v>
      </c>
      <c r="B196" s="136" t="s">
        <v>217</v>
      </c>
      <c r="C196" s="140" t="s">
        <v>217</v>
      </c>
      <c r="D196" s="138" t="str">
        <f t="shared" si="72"/>
        <v>N/A</v>
      </c>
      <c r="E196" s="140">
        <v>0.70825998099999998</v>
      </c>
      <c r="F196" s="138" t="str">
        <f t="shared" si="73"/>
        <v>N/A</v>
      </c>
      <c r="G196" s="140">
        <v>0.87898157129999999</v>
      </c>
      <c r="H196" s="138" t="str">
        <f t="shared" si="74"/>
        <v>N/A</v>
      </c>
      <c r="I196" s="139" t="s">
        <v>217</v>
      </c>
      <c r="J196" s="139">
        <v>24.1</v>
      </c>
      <c r="K196" s="133" t="s">
        <v>732</v>
      </c>
      <c r="L196" s="134" t="str">
        <f t="shared" si="71"/>
        <v>Yes</v>
      </c>
    </row>
    <row r="197" spans="1:12" ht="25.5" x14ac:dyDescent="0.2">
      <c r="A197" s="2" t="s">
        <v>1701</v>
      </c>
      <c r="B197" s="136" t="s">
        <v>217</v>
      </c>
      <c r="C197" s="140" t="s">
        <v>217</v>
      </c>
      <c r="D197" s="138" t="str">
        <f t="shared" si="72"/>
        <v>N/A</v>
      </c>
      <c r="E197" s="140">
        <v>58.445361831</v>
      </c>
      <c r="F197" s="138" t="str">
        <f t="shared" si="73"/>
        <v>N/A</v>
      </c>
      <c r="G197" s="140">
        <v>58.983452071000002</v>
      </c>
      <c r="H197" s="138" t="str">
        <f t="shared" si="74"/>
        <v>N/A</v>
      </c>
      <c r="I197" s="139" t="s">
        <v>217</v>
      </c>
      <c r="J197" s="139">
        <v>0.92069999999999996</v>
      </c>
      <c r="K197" s="133" t="s">
        <v>732</v>
      </c>
      <c r="L197" s="134" t="str">
        <f t="shared" si="71"/>
        <v>Yes</v>
      </c>
    </row>
    <row r="198" spans="1:12" ht="25.5" x14ac:dyDescent="0.2">
      <c r="A198" s="2" t="s">
        <v>1702</v>
      </c>
      <c r="B198" s="136" t="s">
        <v>217</v>
      </c>
      <c r="C198" s="140" t="s">
        <v>217</v>
      </c>
      <c r="D198" s="138" t="str">
        <f t="shared" si="72"/>
        <v>N/A</v>
      </c>
      <c r="E198" s="140">
        <v>60.086570672999997</v>
      </c>
      <c r="F198" s="138" t="str">
        <f t="shared" si="73"/>
        <v>N/A</v>
      </c>
      <c r="G198" s="140">
        <v>64.143682427000002</v>
      </c>
      <c r="H198" s="138" t="str">
        <f t="shared" si="74"/>
        <v>N/A</v>
      </c>
      <c r="I198" s="139" t="s">
        <v>217</v>
      </c>
      <c r="J198" s="139">
        <v>6.7519999999999998</v>
      </c>
      <c r="K198" s="133" t="s">
        <v>732</v>
      </c>
      <c r="L198" s="134" t="str">
        <f t="shared" si="71"/>
        <v>Yes</v>
      </c>
    </row>
    <row r="199" spans="1:12" ht="25.5" x14ac:dyDescent="0.2">
      <c r="A199" s="2" t="s">
        <v>1703</v>
      </c>
      <c r="B199" s="136" t="s">
        <v>217</v>
      </c>
      <c r="C199" s="140" t="s">
        <v>217</v>
      </c>
      <c r="D199" s="138" t="str">
        <f t="shared" si="72"/>
        <v>N/A</v>
      </c>
      <c r="E199" s="140">
        <v>5.9600853546000003</v>
      </c>
      <c r="F199" s="138" t="str">
        <f t="shared" si="73"/>
        <v>N/A</v>
      </c>
      <c r="G199" s="140">
        <v>5.2048982810000002</v>
      </c>
      <c r="H199" s="138" t="str">
        <f t="shared" si="74"/>
        <v>N/A</v>
      </c>
      <c r="I199" s="139" t="s">
        <v>217</v>
      </c>
      <c r="J199" s="139">
        <v>-12.7</v>
      </c>
      <c r="K199" s="133" t="s">
        <v>732</v>
      </c>
      <c r="L199" s="134" t="str">
        <f t="shared" si="71"/>
        <v>Yes</v>
      </c>
    </row>
    <row r="200" spans="1:12" ht="25.5" x14ac:dyDescent="0.2">
      <c r="A200" s="2" t="s">
        <v>1704</v>
      </c>
      <c r="B200" s="136" t="s">
        <v>217</v>
      </c>
      <c r="C200" s="140" t="s">
        <v>217</v>
      </c>
      <c r="D200" s="138" t="str">
        <f t="shared" si="72"/>
        <v>N/A</v>
      </c>
      <c r="E200" s="140">
        <v>11.864874782999999</v>
      </c>
      <c r="F200" s="138" t="str">
        <f t="shared" si="73"/>
        <v>N/A</v>
      </c>
      <c r="G200" s="140">
        <v>13.133454919</v>
      </c>
      <c r="H200" s="138" t="str">
        <f t="shared" si="74"/>
        <v>N/A</v>
      </c>
      <c r="I200" s="139" t="s">
        <v>217</v>
      </c>
      <c r="J200" s="139">
        <v>10.69</v>
      </c>
      <c r="K200" s="133" t="s">
        <v>732</v>
      </c>
      <c r="L200" s="134" t="str">
        <f t="shared" si="71"/>
        <v>Yes</v>
      </c>
    </row>
    <row r="201" spans="1:12" ht="25.5" x14ac:dyDescent="0.2">
      <c r="A201" s="2" t="s">
        <v>1705</v>
      </c>
      <c r="B201" s="136" t="s">
        <v>217</v>
      </c>
      <c r="C201" s="140" t="s">
        <v>217</v>
      </c>
      <c r="D201" s="138" t="str">
        <f t="shared" si="72"/>
        <v>N/A</v>
      </c>
      <c r="E201" s="140">
        <v>0.21538943569999999</v>
      </c>
      <c r="F201" s="138" t="str">
        <f t="shared" si="73"/>
        <v>N/A</v>
      </c>
      <c r="G201" s="140">
        <v>0.20959564680000001</v>
      </c>
      <c r="H201" s="138" t="str">
        <f t="shared" si="74"/>
        <v>N/A</v>
      </c>
      <c r="I201" s="139" t="s">
        <v>217</v>
      </c>
      <c r="J201" s="139">
        <v>-2.69</v>
      </c>
      <c r="K201" s="133" t="s">
        <v>732</v>
      </c>
      <c r="L201" s="134" t="str">
        <f t="shared" si="71"/>
        <v>Yes</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1.2392582477</v>
      </c>
      <c r="F203" s="138" t="str">
        <f t="shared" si="73"/>
        <v>N/A</v>
      </c>
      <c r="G203" s="140">
        <v>0</v>
      </c>
      <c r="H203" s="138" t="str">
        <f t="shared" si="74"/>
        <v>N/A</v>
      </c>
      <c r="I203" s="139" t="s">
        <v>217</v>
      </c>
      <c r="J203" s="139">
        <v>-100</v>
      </c>
      <c r="K203" s="133" t="s">
        <v>732</v>
      </c>
      <c r="L203" s="134" t="str">
        <f t="shared" si="71"/>
        <v>No</v>
      </c>
    </row>
    <row r="204" spans="1:12" ht="25.5" x14ac:dyDescent="0.2">
      <c r="A204" s="2" t="s">
        <v>1708</v>
      </c>
      <c r="B204" s="136" t="s">
        <v>217</v>
      </c>
      <c r="C204" s="140" t="s">
        <v>217</v>
      </c>
      <c r="D204" s="138" t="str">
        <f t="shared" si="72"/>
        <v>N/A</v>
      </c>
      <c r="E204" s="140">
        <v>0.31446428409999999</v>
      </c>
      <c r="F204" s="138" t="str">
        <f t="shared" si="73"/>
        <v>N/A</v>
      </c>
      <c r="G204" s="140">
        <v>0</v>
      </c>
      <c r="H204" s="138" t="str">
        <f t="shared" si="74"/>
        <v>N/A</v>
      </c>
      <c r="I204" s="139" t="s">
        <v>217</v>
      </c>
      <c r="J204" s="139">
        <v>-100</v>
      </c>
      <c r="K204" s="133" t="s">
        <v>732</v>
      </c>
      <c r="L204" s="134" t="str">
        <f t="shared" si="71"/>
        <v>No</v>
      </c>
    </row>
    <row r="205" spans="1:12" ht="25.5" x14ac:dyDescent="0.2">
      <c r="A205" s="2" t="s">
        <v>1709</v>
      </c>
      <c r="B205" s="136" t="s">
        <v>217</v>
      </c>
      <c r="C205" s="140" t="s">
        <v>217</v>
      </c>
      <c r="D205" s="138" t="str">
        <f t="shared" si="72"/>
        <v>N/A</v>
      </c>
      <c r="E205" s="140">
        <v>7.1534199999999997E-5</v>
      </c>
      <c r="F205" s="138" t="str">
        <f t="shared" si="73"/>
        <v>N/A</v>
      </c>
      <c r="G205" s="140">
        <v>9.04209E-5</v>
      </c>
      <c r="H205" s="138" t="str">
        <f t="shared" si="74"/>
        <v>N/A</v>
      </c>
      <c r="I205" s="139" t="s">
        <v>217</v>
      </c>
      <c r="J205" s="139">
        <v>26.4</v>
      </c>
      <c r="K205" s="133" t="s">
        <v>732</v>
      </c>
      <c r="L205" s="134" t="str">
        <f t="shared" si="71"/>
        <v>Yes</v>
      </c>
    </row>
    <row r="206" spans="1:12" ht="25.5" x14ac:dyDescent="0.2">
      <c r="A206" s="2" t="s">
        <v>1710</v>
      </c>
      <c r="B206" s="136" t="s">
        <v>217</v>
      </c>
      <c r="C206" s="140" t="s">
        <v>217</v>
      </c>
      <c r="D206" s="138" t="str">
        <f t="shared" si="72"/>
        <v>N/A</v>
      </c>
      <c r="E206" s="140">
        <v>7.3871208419999999</v>
      </c>
      <c r="F206" s="138" t="str">
        <f t="shared" si="73"/>
        <v>N/A</v>
      </c>
      <c r="G206" s="140">
        <v>6.2245747730999996</v>
      </c>
      <c r="H206" s="138" t="str">
        <f t="shared" si="74"/>
        <v>N/A</v>
      </c>
      <c r="I206" s="139" t="s">
        <v>217</v>
      </c>
      <c r="J206" s="139">
        <v>-15.7</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23.970676705999999</v>
      </c>
      <c r="F208" s="138" t="str">
        <f t="shared" si="73"/>
        <v>N/A</v>
      </c>
      <c r="G208" s="140">
        <v>26.630040174000001</v>
      </c>
      <c r="H208" s="138" t="str">
        <f t="shared" si="74"/>
        <v>N/A</v>
      </c>
      <c r="I208" s="139" t="s">
        <v>217</v>
      </c>
      <c r="J208" s="139">
        <v>11.09</v>
      </c>
      <c r="K208" s="133" t="s">
        <v>732</v>
      </c>
      <c r="L208" s="134" t="str">
        <f t="shared" si="71"/>
        <v>Yes</v>
      </c>
    </row>
    <row r="209" spans="1:12" ht="25.5" x14ac:dyDescent="0.2">
      <c r="A209" s="2" t="s">
        <v>1713</v>
      </c>
      <c r="B209" s="136" t="s">
        <v>217</v>
      </c>
      <c r="C209" s="140" t="s">
        <v>217</v>
      </c>
      <c r="D209" s="138" t="str">
        <f t="shared" si="72"/>
        <v>N/A</v>
      </c>
      <c r="E209" s="140">
        <v>4.7355631500000002E-2</v>
      </c>
      <c r="F209" s="138" t="str">
        <f t="shared" si="73"/>
        <v>N/A</v>
      </c>
      <c r="G209" s="140">
        <v>4.5933817299999999E-2</v>
      </c>
      <c r="H209" s="138" t="str">
        <f t="shared" si="74"/>
        <v>N/A</v>
      </c>
      <c r="I209" s="139" t="s">
        <v>217</v>
      </c>
      <c r="J209" s="139">
        <v>-3</v>
      </c>
      <c r="K209" s="133" t="s">
        <v>732</v>
      </c>
      <c r="L209" s="134" t="str">
        <f t="shared" si="71"/>
        <v>Yes</v>
      </c>
    </row>
    <row r="210" spans="1:12" ht="25.5" x14ac:dyDescent="0.2">
      <c r="A210" s="2" t="s">
        <v>1714</v>
      </c>
      <c r="B210" s="136" t="s">
        <v>217</v>
      </c>
      <c r="C210" s="140" t="s">
        <v>217</v>
      </c>
      <c r="D210" s="138" t="str">
        <f t="shared" si="72"/>
        <v>N/A</v>
      </c>
      <c r="E210" s="140">
        <v>17.693981042000001</v>
      </c>
      <c r="F210" s="138" t="str">
        <f t="shared" si="73"/>
        <v>N/A</v>
      </c>
      <c r="G210" s="140">
        <v>12.849804555</v>
      </c>
      <c r="H210" s="138" t="str">
        <f t="shared" si="74"/>
        <v>N/A</v>
      </c>
      <c r="I210" s="139" t="s">
        <v>217</v>
      </c>
      <c r="J210" s="139">
        <v>-27.4</v>
      </c>
      <c r="K210" s="133" t="s">
        <v>732</v>
      </c>
      <c r="L210" s="134" t="str">
        <f t="shared" si="71"/>
        <v>Yes</v>
      </c>
    </row>
    <row r="211" spans="1:12" ht="25.5" x14ac:dyDescent="0.2">
      <c r="A211" s="2" t="s">
        <v>1715</v>
      </c>
      <c r="B211" s="136" t="s">
        <v>217</v>
      </c>
      <c r="C211" s="140" t="s">
        <v>217</v>
      </c>
      <c r="D211" s="138" t="str">
        <f t="shared" si="72"/>
        <v>N/A</v>
      </c>
      <c r="E211" s="140">
        <v>2.7898332999999999E-3</v>
      </c>
      <c r="F211" s="138" t="str">
        <f t="shared" si="73"/>
        <v>N/A</v>
      </c>
      <c r="G211" s="140">
        <v>1.7179971E-3</v>
      </c>
      <c r="H211" s="138" t="str">
        <f t="shared" si="74"/>
        <v>N/A</v>
      </c>
      <c r="I211" s="139" t="s">
        <v>217</v>
      </c>
      <c r="J211" s="139">
        <v>-38.4</v>
      </c>
      <c r="K211" s="133" t="s">
        <v>732</v>
      </c>
      <c r="L211" s="134" t="str">
        <f t="shared" si="71"/>
        <v>No</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0.75368418940000004</v>
      </c>
      <c r="F213" s="138" t="str">
        <f t="shared" si="73"/>
        <v>N/A</v>
      </c>
      <c r="G213" s="140">
        <v>0.66920508270000001</v>
      </c>
      <c r="H213" s="138" t="str">
        <f t="shared" si="74"/>
        <v>N/A</v>
      </c>
      <c r="I213" s="139" t="s">
        <v>217</v>
      </c>
      <c r="J213" s="139">
        <v>-11.2</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132685</v>
      </c>
      <c r="D6" s="11" t="str">
        <f t="shared" ref="D6:D39" si="0">IF($B6="N/A","N/A",IF(C6&gt;10,"No",IF(C6&lt;-10,"No","Yes")))</f>
        <v>N/A</v>
      </c>
      <c r="E6" s="1">
        <v>156935</v>
      </c>
      <c r="F6" s="11" t="str">
        <f t="shared" ref="F6:F39" si="1">IF($B6="N/A","N/A",IF(E6&gt;10,"No",IF(E6&lt;-10,"No","Yes")))</f>
        <v>N/A</v>
      </c>
      <c r="G6" s="1">
        <v>193117</v>
      </c>
      <c r="H6" s="11" t="str">
        <f t="shared" ref="H6:H39" si="2">IF($B6="N/A","N/A",IF(G6&gt;10,"No",IF(G6&lt;-10,"No","Yes")))</f>
        <v>N/A</v>
      </c>
      <c r="I6" s="56">
        <v>18.28</v>
      </c>
      <c r="J6" s="56">
        <v>23.06</v>
      </c>
      <c r="K6" s="47" t="s">
        <v>732</v>
      </c>
      <c r="L6" s="9" t="str">
        <f t="shared" ref="L6:L39" si="3">IF(J6="Div by 0", "N/A", IF(K6="N/A","N/A", IF(J6&gt;VALUE(MID(K6,1,2)), "No", IF(J6&lt;-1*VALUE(MID(K6,1,2)), "No", "Yes"))))</f>
        <v>Yes</v>
      </c>
    </row>
    <row r="7" spans="1:12" x14ac:dyDescent="0.2">
      <c r="A7" s="16" t="s">
        <v>4</v>
      </c>
      <c r="B7" s="34" t="s">
        <v>217</v>
      </c>
      <c r="C7" s="35">
        <v>61929</v>
      </c>
      <c r="D7" s="43" t="str">
        <f t="shared" si="0"/>
        <v>N/A</v>
      </c>
      <c r="E7" s="35">
        <v>64841</v>
      </c>
      <c r="F7" s="43" t="str">
        <f t="shared" si="1"/>
        <v>N/A</v>
      </c>
      <c r="G7" s="35">
        <v>58374</v>
      </c>
      <c r="H7" s="43" t="str">
        <f t="shared" si="2"/>
        <v>N/A</v>
      </c>
      <c r="I7" s="12">
        <v>4.702</v>
      </c>
      <c r="J7" s="12">
        <v>-9.9700000000000006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30.227271550000001</v>
      </c>
      <c r="H8" s="43" t="str">
        <f t="shared" si="2"/>
        <v>N/A</v>
      </c>
      <c r="I8" s="12" t="s">
        <v>217</v>
      </c>
      <c r="J8" s="12" t="s">
        <v>217</v>
      </c>
      <c r="K8" s="44" t="s">
        <v>732</v>
      </c>
      <c r="L8" s="9" t="str">
        <f t="shared" si="3"/>
        <v>No</v>
      </c>
    </row>
    <row r="9" spans="1:12" x14ac:dyDescent="0.2">
      <c r="A9" s="16" t="s">
        <v>83</v>
      </c>
      <c r="B9" s="34" t="s">
        <v>217</v>
      </c>
      <c r="C9" s="35">
        <v>98187.78</v>
      </c>
      <c r="D9" s="43" t="str">
        <f t="shared" si="0"/>
        <v>N/A</v>
      </c>
      <c r="E9" s="35">
        <v>110125.28</v>
      </c>
      <c r="F9" s="43" t="str">
        <f t="shared" si="1"/>
        <v>N/A</v>
      </c>
      <c r="G9" s="35">
        <v>166904.26</v>
      </c>
      <c r="H9" s="43" t="str">
        <f t="shared" si="2"/>
        <v>N/A</v>
      </c>
      <c r="I9" s="12">
        <v>12.16</v>
      </c>
      <c r="J9" s="12">
        <v>51.56</v>
      </c>
      <c r="K9" s="44" t="s">
        <v>732</v>
      </c>
      <c r="L9" s="9" t="str">
        <f t="shared" si="3"/>
        <v>No</v>
      </c>
    </row>
    <row r="10" spans="1:12" x14ac:dyDescent="0.2">
      <c r="A10" s="16" t="s">
        <v>100</v>
      </c>
      <c r="B10" s="34" t="s">
        <v>217</v>
      </c>
      <c r="C10" s="35">
        <v>1067</v>
      </c>
      <c r="D10" s="43" t="str">
        <f t="shared" si="0"/>
        <v>N/A</v>
      </c>
      <c r="E10" s="35">
        <v>886</v>
      </c>
      <c r="F10" s="43" t="str">
        <f t="shared" si="1"/>
        <v>N/A</v>
      </c>
      <c r="G10" s="35">
        <v>875</v>
      </c>
      <c r="H10" s="43" t="str">
        <f t="shared" si="2"/>
        <v>N/A</v>
      </c>
      <c r="I10" s="12">
        <v>-17</v>
      </c>
      <c r="J10" s="12">
        <v>-1.24</v>
      </c>
      <c r="K10" s="44" t="s">
        <v>732</v>
      </c>
      <c r="L10" s="9" t="str">
        <f t="shared" si="3"/>
        <v>Yes</v>
      </c>
    </row>
    <row r="11" spans="1:12" x14ac:dyDescent="0.2">
      <c r="A11" s="16" t="s">
        <v>984</v>
      </c>
      <c r="B11" s="34" t="s">
        <v>217</v>
      </c>
      <c r="C11" s="35">
        <v>413</v>
      </c>
      <c r="D11" s="43" t="str">
        <f t="shared" si="0"/>
        <v>N/A</v>
      </c>
      <c r="E11" s="35">
        <v>378</v>
      </c>
      <c r="F11" s="43" t="str">
        <f t="shared" si="1"/>
        <v>N/A</v>
      </c>
      <c r="G11" s="35">
        <v>358</v>
      </c>
      <c r="H11" s="43" t="str">
        <f t="shared" si="2"/>
        <v>N/A</v>
      </c>
      <c r="I11" s="12">
        <v>-8.4700000000000006</v>
      </c>
      <c r="J11" s="12">
        <v>-5.29</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225</v>
      </c>
      <c r="D13" s="43" t="str">
        <f t="shared" si="0"/>
        <v>N/A</v>
      </c>
      <c r="E13" s="35">
        <v>29</v>
      </c>
      <c r="F13" s="43" t="str">
        <f t="shared" si="1"/>
        <v>N/A</v>
      </c>
      <c r="G13" s="35">
        <v>30</v>
      </c>
      <c r="H13" s="43" t="str">
        <f t="shared" si="2"/>
        <v>N/A</v>
      </c>
      <c r="I13" s="12">
        <v>-87.1</v>
      </c>
      <c r="J13" s="12">
        <v>3.448</v>
      </c>
      <c r="K13" s="44" t="s">
        <v>732</v>
      </c>
      <c r="L13" s="9" t="str">
        <f t="shared" si="3"/>
        <v>Yes</v>
      </c>
    </row>
    <row r="14" spans="1:12" x14ac:dyDescent="0.2">
      <c r="A14" s="16" t="s">
        <v>987</v>
      </c>
      <c r="B14" s="34" t="s">
        <v>217</v>
      </c>
      <c r="C14" s="35">
        <v>429</v>
      </c>
      <c r="D14" s="43" t="str">
        <f t="shared" si="0"/>
        <v>N/A</v>
      </c>
      <c r="E14" s="35">
        <v>479</v>
      </c>
      <c r="F14" s="43" t="str">
        <f t="shared" si="1"/>
        <v>N/A</v>
      </c>
      <c r="G14" s="35">
        <v>487</v>
      </c>
      <c r="H14" s="43" t="str">
        <f t="shared" si="2"/>
        <v>N/A</v>
      </c>
      <c r="I14" s="12">
        <v>11.66</v>
      </c>
      <c r="J14" s="12">
        <v>1.67</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25884</v>
      </c>
      <c r="D16" s="43" t="str">
        <f t="shared" si="0"/>
        <v>N/A</v>
      </c>
      <c r="E16" s="35">
        <v>26883</v>
      </c>
      <c r="F16" s="43" t="str">
        <f t="shared" si="1"/>
        <v>N/A</v>
      </c>
      <c r="G16" s="35">
        <v>28431</v>
      </c>
      <c r="H16" s="43" t="str">
        <f t="shared" si="2"/>
        <v>N/A</v>
      </c>
      <c r="I16" s="12">
        <v>3.86</v>
      </c>
      <c r="J16" s="12">
        <v>5.758</v>
      </c>
      <c r="K16" s="44" t="s">
        <v>732</v>
      </c>
      <c r="L16" s="9" t="str">
        <f t="shared" si="3"/>
        <v>Yes</v>
      </c>
    </row>
    <row r="17" spans="1:12" x14ac:dyDescent="0.2">
      <c r="A17" s="4" t="s">
        <v>989</v>
      </c>
      <c r="B17" s="34" t="s">
        <v>217</v>
      </c>
      <c r="C17" s="35">
        <v>17029</v>
      </c>
      <c r="D17" s="43" t="str">
        <f t="shared" si="0"/>
        <v>N/A</v>
      </c>
      <c r="E17" s="35">
        <v>17788</v>
      </c>
      <c r="F17" s="43" t="str">
        <f t="shared" si="1"/>
        <v>N/A</v>
      </c>
      <c r="G17" s="35">
        <v>19659</v>
      </c>
      <c r="H17" s="43" t="str">
        <f t="shared" si="2"/>
        <v>N/A</v>
      </c>
      <c r="I17" s="12">
        <v>4.4569999999999999</v>
      </c>
      <c r="J17" s="12">
        <v>10.52</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148</v>
      </c>
      <c r="D19" s="43" t="str">
        <f t="shared" si="0"/>
        <v>N/A</v>
      </c>
      <c r="E19" s="35">
        <v>115</v>
      </c>
      <c r="F19" s="43" t="str">
        <f t="shared" si="1"/>
        <v>N/A</v>
      </c>
      <c r="G19" s="35">
        <v>174</v>
      </c>
      <c r="H19" s="43" t="str">
        <f t="shared" si="2"/>
        <v>N/A</v>
      </c>
      <c r="I19" s="12">
        <v>-22.3</v>
      </c>
      <c r="J19" s="12">
        <v>51.3</v>
      </c>
      <c r="K19" s="44" t="s">
        <v>732</v>
      </c>
      <c r="L19" s="9" t="str">
        <f t="shared" si="3"/>
        <v>No</v>
      </c>
    </row>
    <row r="20" spans="1:12" x14ac:dyDescent="0.2">
      <c r="A20" s="4" t="s">
        <v>992</v>
      </c>
      <c r="B20" s="34" t="s">
        <v>217</v>
      </c>
      <c r="C20" s="35">
        <v>8707</v>
      </c>
      <c r="D20" s="43" t="str">
        <f t="shared" si="0"/>
        <v>N/A</v>
      </c>
      <c r="E20" s="35">
        <v>8980</v>
      </c>
      <c r="F20" s="43" t="str">
        <f t="shared" si="1"/>
        <v>N/A</v>
      </c>
      <c r="G20" s="35">
        <v>8598</v>
      </c>
      <c r="H20" s="43" t="str">
        <f t="shared" si="2"/>
        <v>N/A</v>
      </c>
      <c r="I20" s="12">
        <v>3.1349999999999998</v>
      </c>
      <c r="J20" s="12">
        <v>-4.25</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52174</v>
      </c>
      <c r="D22" s="43" t="str">
        <f t="shared" si="0"/>
        <v>N/A</v>
      </c>
      <c r="E22" s="35">
        <v>60209</v>
      </c>
      <c r="F22" s="43" t="str">
        <f t="shared" si="1"/>
        <v>N/A</v>
      </c>
      <c r="G22" s="35">
        <v>77372</v>
      </c>
      <c r="H22" s="43" t="str">
        <f t="shared" si="2"/>
        <v>N/A</v>
      </c>
      <c r="I22" s="12">
        <v>15.4</v>
      </c>
      <c r="J22" s="12">
        <v>28.51</v>
      </c>
      <c r="K22" s="44" t="s">
        <v>732</v>
      </c>
      <c r="L22" s="9" t="str">
        <f t="shared" si="3"/>
        <v>Yes</v>
      </c>
    </row>
    <row r="23" spans="1:12" x14ac:dyDescent="0.2">
      <c r="A23" s="4" t="s">
        <v>994</v>
      </c>
      <c r="B23" s="34" t="s">
        <v>217</v>
      </c>
      <c r="C23" s="35">
        <v>22706</v>
      </c>
      <c r="D23" s="43" t="str">
        <f t="shared" si="0"/>
        <v>N/A</v>
      </c>
      <c r="E23" s="35">
        <v>26250</v>
      </c>
      <c r="F23" s="43" t="str">
        <f t="shared" si="1"/>
        <v>N/A</v>
      </c>
      <c r="G23" s="35">
        <v>34083</v>
      </c>
      <c r="H23" s="43" t="str">
        <f t="shared" si="2"/>
        <v>N/A</v>
      </c>
      <c r="I23" s="12">
        <v>15.61</v>
      </c>
      <c r="J23" s="12">
        <v>29.84</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21779</v>
      </c>
      <c r="D26" s="43" t="str">
        <f t="shared" si="0"/>
        <v>N/A</v>
      </c>
      <c r="E26" s="35">
        <v>26994</v>
      </c>
      <c r="F26" s="43" t="str">
        <f t="shared" si="1"/>
        <v>N/A</v>
      </c>
      <c r="G26" s="35">
        <v>37078</v>
      </c>
      <c r="H26" s="43" t="str">
        <f t="shared" si="2"/>
        <v>N/A</v>
      </c>
      <c r="I26" s="12">
        <v>23.95</v>
      </c>
      <c r="J26" s="12">
        <v>37.36</v>
      </c>
      <c r="K26" s="44" t="s">
        <v>732</v>
      </c>
      <c r="L26" s="9" t="str">
        <f t="shared" si="3"/>
        <v>No</v>
      </c>
    </row>
    <row r="27" spans="1:12" x14ac:dyDescent="0.2">
      <c r="A27" s="4" t="s">
        <v>998</v>
      </c>
      <c r="B27" s="34" t="s">
        <v>217</v>
      </c>
      <c r="C27" s="35">
        <v>7148</v>
      </c>
      <c r="D27" s="43" t="str">
        <f t="shared" si="0"/>
        <v>N/A</v>
      </c>
      <c r="E27" s="35">
        <v>6351</v>
      </c>
      <c r="F27" s="43" t="str">
        <f t="shared" si="1"/>
        <v>N/A</v>
      </c>
      <c r="G27" s="35">
        <v>5588</v>
      </c>
      <c r="H27" s="43" t="str">
        <f t="shared" si="2"/>
        <v>N/A</v>
      </c>
      <c r="I27" s="12">
        <v>-11.1</v>
      </c>
      <c r="J27" s="12">
        <v>-12</v>
      </c>
      <c r="K27" s="44" t="s">
        <v>732</v>
      </c>
      <c r="L27" s="9" t="str">
        <f t="shared" si="3"/>
        <v>Yes</v>
      </c>
    </row>
    <row r="28" spans="1:12" x14ac:dyDescent="0.2">
      <c r="A28" s="57" t="s">
        <v>999</v>
      </c>
      <c r="B28" s="34" t="s">
        <v>217</v>
      </c>
      <c r="C28" s="35">
        <v>87</v>
      </c>
      <c r="D28" s="43" t="str">
        <f t="shared" si="0"/>
        <v>N/A</v>
      </c>
      <c r="E28" s="35">
        <v>233</v>
      </c>
      <c r="F28" s="43" t="str">
        <f t="shared" si="1"/>
        <v>N/A</v>
      </c>
      <c r="G28" s="35">
        <v>442</v>
      </c>
      <c r="H28" s="43" t="str">
        <f t="shared" si="2"/>
        <v>N/A</v>
      </c>
      <c r="I28" s="12">
        <v>167.8</v>
      </c>
      <c r="J28" s="12">
        <v>89.7</v>
      </c>
      <c r="K28" s="44" t="s">
        <v>732</v>
      </c>
      <c r="L28" s="9" t="str">
        <f t="shared" si="3"/>
        <v>No</v>
      </c>
    </row>
    <row r="29" spans="1:12" x14ac:dyDescent="0.2">
      <c r="A29" s="57" t="s">
        <v>1000</v>
      </c>
      <c r="B29" s="34" t="s">
        <v>217</v>
      </c>
      <c r="C29" s="35">
        <v>454</v>
      </c>
      <c r="D29" s="43" t="str">
        <f t="shared" si="0"/>
        <v>N/A</v>
      </c>
      <c r="E29" s="35">
        <v>381</v>
      </c>
      <c r="F29" s="43" t="str">
        <f t="shared" si="1"/>
        <v>N/A</v>
      </c>
      <c r="G29" s="35">
        <v>181</v>
      </c>
      <c r="H29" s="43" t="str">
        <f t="shared" si="2"/>
        <v>N/A</v>
      </c>
      <c r="I29" s="12">
        <v>-16.100000000000001</v>
      </c>
      <c r="J29" s="12">
        <v>-52.5</v>
      </c>
      <c r="K29" s="44" t="s">
        <v>732</v>
      </c>
      <c r="L29" s="9" t="str">
        <f t="shared" si="3"/>
        <v>No</v>
      </c>
    </row>
    <row r="30" spans="1:12" x14ac:dyDescent="0.2">
      <c r="A30" s="57" t="s">
        <v>106</v>
      </c>
      <c r="B30" s="34" t="s">
        <v>217</v>
      </c>
      <c r="C30" s="35">
        <v>53560</v>
      </c>
      <c r="D30" s="43" t="str">
        <f t="shared" si="0"/>
        <v>N/A</v>
      </c>
      <c r="E30" s="35">
        <v>68957</v>
      </c>
      <c r="F30" s="43" t="str">
        <f t="shared" si="1"/>
        <v>N/A</v>
      </c>
      <c r="G30" s="35">
        <v>86439</v>
      </c>
      <c r="H30" s="43" t="str">
        <f t="shared" si="2"/>
        <v>N/A</v>
      </c>
      <c r="I30" s="12">
        <v>28.75</v>
      </c>
      <c r="J30" s="12">
        <v>25.35</v>
      </c>
      <c r="K30" s="44" t="s">
        <v>732</v>
      </c>
      <c r="L30" s="9" t="str">
        <f t="shared" si="3"/>
        <v>Yes</v>
      </c>
    </row>
    <row r="31" spans="1:12" x14ac:dyDescent="0.2">
      <c r="A31" s="45" t="s">
        <v>1001</v>
      </c>
      <c r="B31" s="34" t="s">
        <v>217</v>
      </c>
      <c r="C31" s="35">
        <v>22497</v>
      </c>
      <c r="D31" s="43" t="str">
        <f t="shared" si="0"/>
        <v>N/A</v>
      </c>
      <c r="E31" s="35">
        <v>28097</v>
      </c>
      <c r="F31" s="43" t="str">
        <f t="shared" si="1"/>
        <v>N/A</v>
      </c>
      <c r="G31" s="35">
        <v>37456</v>
      </c>
      <c r="H31" s="43" t="str">
        <f t="shared" si="2"/>
        <v>N/A</v>
      </c>
      <c r="I31" s="12">
        <v>24.89</v>
      </c>
      <c r="J31" s="12">
        <v>33.31</v>
      </c>
      <c r="K31" s="44" t="s">
        <v>732</v>
      </c>
      <c r="L31" s="9" t="str">
        <f t="shared" si="3"/>
        <v>No</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1211</v>
      </c>
      <c r="D34" s="43" t="str">
        <f t="shared" si="0"/>
        <v>N/A</v>
      </c>
      <c r="E34" s="35">
        <v>2083</v>
      </c>
      <c r="F34" s="43" t="str">
        <f t="shared" si="1"/>
        <v>N/A</v>
      </c>
      <c r="G34" s="35">
        <v>1601</v>
      </c>
      <c r="H34" s="43" t="str">
        <f t="shared" si="2"/>
        <v>N/A</v>
      </c>
      <c r="I34" s="12">
        <v>72.010000000000005</v>
      </c>
      <c r="J34" s="12">
        <v>-23.1</v>
      </c>
      <c r="K34" s="44" t="s">
        <v>732</v>
      </c>
      <c r="L34" s="9" t="str">
        <f t="shared" si="3"/>
        <v>Yes</v>
      </c>
    </row>
    <row r="35" spans="1:12" x14ac:dyDescent="0.2">
      <c r="A35" s="45" t="s">
        <v>1005</v>
      </c>
      <c r="B35" s="34" t="s">
        <v>217</v>
      </c>
      <c r="C35" s="35">
        <v>1733</v>
      </c>
      <c r="D35" s="43" t="str">
        <f t="shared" si="0"/>
        <v>N/A</v>
      </c>
      <c r="E35" s="35">
        <v>1469</v>
      </c>
      <c r="F35" s="43" t="str">
        <f t="shared" si="1"/>
        <v>N/A</v>
      </c>
      <c r="G35" s="35">
        <v>3232</v>
      </c>
      <c r="H35" s="43" t="str">
        <f t="shared" si="2"/>
        <v>N/A</v>
      </c>
      <c r="I35" s="12">
        <v>-15.2</v>
      </c>
      <c r="J35" s="12">
        <v>120</v>
      </c>
      <c r="K35" s="44" t="s">
        <v>732</v>
      </c>
      <c r="L35" s="9" t="str">
        <f t="shared" si="3"/>
        <v>No</v>
      </c>
    </row>
    <row r="36" spans="1:12" x14ac:dyDescent="0.2">
      <c r="A36" s="45" t="s">
        <v>1006</v>
      </c>
      <c r="B36" s="34" t="s">
        <v>217</v>
      </c>
      <c r="C36" s="35">
        <v>28119</v>
      </c>
      <c r="D36" s="43" t="str">
        <f t="shared" si="0"/>
        <v>N/A</v>
      </c>
      <c r="E36" s="35">
        <v>37308</v>
      </c>
      <c r="F36" s="43" t="str">
        <f t="shared" si="1"/>
        <v>N/A</v>
      </c>
      <c r="G36" s="35">
        <v>44150</v>
      </c>
      <c r="H36" s="43" t="str">
        <f t="shared" si="2"/>
        <v>N/A</v>
      </c>
      <c r="I36" s="12">
        <v>32.68</v>
      </c>
      <c r="J36" s="12">
        <v>18.34</v>
      </c>
      <c r="K36" s="44" t="s">
        <v>732</v>
      </c>
      <c r="L36" s="9" t="str">
        <f t="shared" si="3"/>
        <v>Yes</v>
      </c>
    </row>
    <row r="37" spans="1:12" x14ac:dyDescent="0.2">
      <c r="A37" s="45" t="s">
        <v>122</v>
      </c>
      <c r="B37" s="34" t="s">
        <v>217</v>
      </c>
      <c r="C37" s="35">
        <v>622</v>
      </c>
      <c r="D37" s="43" t="str">
        <f t="shared" si="0"/>
        <v>N/A</v>
      </c>
      <c r="E37" s="35">
        <v>483</v>
      </c>
      <c r="F37" s="43" t="str">
        <f t="shared" si="1"/>
        <v>N/A</v>
      </c>
      <c r="G37" s="35">
        <v>426</v>
      </c>
      <c r="H37" s="43" t="str">
        <f t="shared" si="2"/>
        <v>N/A</v>
      </c>
      <c r="I37" s="12">
        <v>-22.3</v>
      </c>
      <c r="J37" s="12">
        <v>-11.8</v>
      </c>
      <c r="K37" s="44" t="s">
        <v>732</v>
      </c>
      <c r="L37" s="9" t="str">
        <f t="shared" si="3"/>
        <v>Yes</v>
      </c>
    </row>
    <row r="38" spans="1:12" x14ac:dyDescent="0.2">
      <c r="A38" s="45" t="s">
        <v>84</v>
      </c>
      <c r="B38" s="34" t="s">
        <v>217</v>
      </c>
      <c r="C38" s="46">
        <v>531877540</v>
      </c>
      <c r="D38" s="43" t="str">
        <f t="shared" si="0"/>
        <v>N/A</v>
      </c>
      <c r="E38" s="46">
        <v>608139744</v>
      </c>
      <c r="F38" s="43" t="str">
        <f t="shared" si="1"/>
        <v>N/A</v>
      </c>
      <c r="G38" s="46">
        <v>638089135</v>
      </c>
      <c r="H38" s="43" t="str">
        <f t="shared" si="2"/>
        <v>N/A</v>
      </c>
      <c r="I38" s="12">
        <v>14.34</v>
      </c>
      <c r="J38" s="12">
        <v>4.9249999999999998</v>
      </c>
      <c r="K38" s="44" t="s">
        <v>732</v>
      </c>
      <c r="L38" s="9" t="str">
        <f t="shared" si="3"/>
        <v>Yes</v>
      </c>
    </row>
    <row r="39" spans="1:12" x14ac:dyDescent="0.2">
      <c r="A39" s="45" t="s">
        <v>1288</v>
      </c>
      <c r="B39" s="34" t="s">
        <v>217</v>
      </c>
      <c r="C39" s="46">
        <v>4008.5732373999999</v>
      </c>
      <c r="D39" s="43" t="str">
        <f t="shared" si="0"/>
        <v>N/A</v>
      </c>
      <c r="E39" s="46">
        <v>3875.1058972999999</v>
      </c>
      <c r="F39" s="43" t="str">
        <f t="shared" si="1"/>
        <v>N/A</v>
      </c>
      <c r="G39" s="46">
        <v>3304.1582822999999</v>
      </c>
      <c r="H39" s="43" t="str">
        <f t="shared" si="2"/>
        <v>N/A</v>
      </c>
      <c r="I39" s="12">
        <v>-3.33</v>
      </c>
      <c r="J39" s="12">
        <v>-14.7</v>
      </c>
      <c r="K39" s="44" t="s">
        <v>732</v>
      </c>
      <c r="L39" s="9" t="str">
        <f t="shared" si="3"/>
        <v>Yes</v>
      </c>
    </row>
    <row r="40" spans="1:12" x14ac:dyDescent="0.2">
      <c r="A40" s="45" t="s">
        <v>1289</v>
      </c>
      <c r="B40" s="34" t="s">
        <v>217</v>
      </c>
      <c r="C40" s="46">
        <v>8588.5052237</v>
      </c>
      <c r="D40" s="43" t="str">
        <f>IF($B40="N/A","N/A",IF(C40&gt;10,"No",IF(C40&lt;-10,"No","Yes")))</f>
        <v>N/A</v>
      </c>
      <c r="E40" s="46">
        <v>9378.9383877</v>
      </c>
      <c r="F40" s="43" t="str">
        <f>IF($B40="N/A","N/A",IF(E40&gt;10,"No",IF(E40&lt;-10,"No","Yes")))</f>
        <v>N/A</v>
      </c>
      <c r="G40" s="46">
        <v>10931.050381999999</v>
      </c>
      <c r="H40" s="43" t="str">
        <f>IF($B40="N/A","N/A",IF(G40&gt;10,"No",IF(G40&lt;-10,"No","Yes")))</f>
        <v>N/A</v>
      </c>
      <c r="I40" s="12">
        <v>9.2029999999999994</v>
      </c>
      <c r="J40" s="12">
        <v>16.55</v>
      </c>
      <c r="K40" s="44" t="s">
        <v>732</v>
      </c>
      <c r="L40" s="9" t="str">
        <f>IF(J40="Div by 0", "N/A", IF(K40="N/A","N/A", IF(J40&gt;VALUE(MID(K40,1,2)), "No", IF(J40&lt;-1*VALUE(MID(K40,1,2)), "No", "Yes"))))</f>
        <v>Yes</v>
      </c>
    </row>
    <row r="41" spans="1:12" x14ac:dyDescent="0.2">
      <c r="A41" s="45" t="s">
        <v>107</v>
      </c>
      <c r="B41" s="34" t="s">
        <v>217</v>
      </c>
      <c r="C41" s="46">
        <v>958036259</v>
      </c>
      <c r="D41" s="43" t="str">
        <f t="shared" ref="D41:D44" si="4">IF($B41="N/A","N/A",IF(C41&gt;10,"No",IF(C41&lt;-10,"No","Yes")))</f>
        <v>N/A</v>
      </c>
      <c r="E41" s="46">
        <v>1054495759</v>
      </c>
      <c r="F41" s="43" t="str">
        <f t="shared" ref="F41:F44" si="5">IF($B41="N/A","N/A",IF(E41&gt;10,"No",IF(E41&lt;-10,"No","Yes")))</f>
        <v>N/A</v>
      </c>
      <c r="G41" s="46">
        <v>1304544181</v>
      </c>
      <c r="H41" s="43" t="str">
        <f t="shared" ref="H41:H44" si="6">IF($B41="N/A","N/A",IF(G41&gt;10,"No",IF(G41&lt;-10,"No","Yes")))</f>
        <v>N/A</v>
      </c>
      <c r="I41" s="12">
        <v>10.07</v>
      </c>
      <c r="J41" s="12">
        <v>23.71</v>
      </c>
      <c r="K41" s="44" t="s">
        <v>732</v>
      </c>
      <c r="L41" s="9" t="str">
        <f t="shared" ref="L41:L43" si="7">IF(J41="Div by 0", "N/A", IF(K41="N/A","N/A", IF(J41&gt;VALUE(MID(K41,1,2)), "No", IF(J41&lt;-1*VALUE(MID(K41,1,2)), "No", "Yes"))))</f>
        <v>Yes</v>
      </c>
    </row>
    <row r="42" spans="1:12" x14ac:dyDescent="0.2">
      <c r="A42" s="45" t="s">
        <v>162</v>
      </c>
      <c r="B42" s="47" t="s">
        <v>221</v>
      </c>
      <c r="C42" s="1">
        <v>23938</v>
      </c>
      <c r="D42" s="43" t="str">
        <f>IF($B42="N/A","N/A",IF(C42&gt;0,"No",IF(C42&lt;0,"No","Yes")))</f>
        <v>No</v>
      </c>
      <c r="E42" s="1">
        <v>47794</v>
      </c>
      <c r="F42" s="43" t="str">
        <f>IF($B42="N/A","N/A",IF(E42&gt;0,"No",IF(E42&lt;0,"No","Yes")))</f>
        <v>No</v>
      </c>
      <c r="G42" s="1">
        <v>101855</v>
      </c>
      <c r="H42" s="43" t="str">
        <f>IF($B42="N/A","N/A",IF(G42&gt;0,"No",IF(G42&lt;0,"No","Yes")))</f>
        <v>No</v>
      </c>
      <c r="I42" s="12">
        <v>99.66</v>
      </c>
      <c r="J42" s="12">
        <v>113.1</v>
      </c>
      <c r="K42" s="44" t="s">
        <v>732</v>
      </c>
      <c r="L42" s="9" t="str">
        <f t="shared" si="7"/>
        <v>No</v>
      </c>
    </row>
    <row r="43" spans="1:12" x14ac:dyDescent="0.2">
      <c r="A43" s="45" t="s">
        <v>160</v>
      </c>
      <c r="B43" s="34" t="s">
        <v>217</v>
      </c>
      <c r="C43" s="46">
        <v>859725767</v>
      </c>
      <c r="D43" s="43" t="str">
        <f t="shared" si="4"/>
        <v>N/A</v>
      </c>
      <c r="E43" s="46">
        <v>941587784</v>
      </c>
      <c r="F43" s="43" t="str">
        <f t="shared" si="5"/>
        <v>N/A</v>
      </c>
      <c r="G43" s="46">
        <v>1117908346</v>
      </c>
      <c r="H43" s="43" t="str">
        <f t="shared" si="6"/>
        <v>N/A</v>
      </c>
      <c r="I43" s="12">
        <v>9.5220000000000002</v>
      </c>
      <c r="J43" s="12">
        <v>18.73</v>
      </c>
      <c r="K43" s="44" t="s">
        <v>732</v>
      </c>
      <c r="L43" s="9" t="str">
        <f t="shared" si="7"/>
        <v>Yes</v>
      </c>
    </row>
    <row r="44" spans="1:12" x14ac:dyDescent="0.2">
      <c r="A44" s="45" t="s">
        <v>1290</v>
      </c>
      <c r="B44" s="34" t="s">
        <v>217</v>
      </c>
      <c r="C44" s="46">
        <v>35914.686565000004</v>
      </c>
      <c r="D44" s="43" t="str">
        <f t="shared" si="4"/>
        <v>N/A</v>
      </c>
      <c r="E44" s="46">
        <v>19700.962129</v>
      </c>
      <c r="F44" s="43" t="str">
        <f t="shared" si="5"/>
        <v>N/A</v>
      </c>
      <c r="G44" s="46">
        <v>10975.488154999999</v>
      </c>
      <c r="H44" s="43" t="str">
        <f t="shared" si="6"/>
        <v>N/A</v>
      </c>
      <c r="I44" s="12">
        <v>-45.1</v>
      </c>
      <c r="J44" s="12">
        <v>-44.3</v>
      </c>
      <c r="K44" s="44" t="s">
        <v>732</v>
      </c>
      <c r="L44" s="9" t="str">
        <f>IF(J44="Div by 0", "N/A", IF(OR(J44="N/A",K44="N/A"),"N/A", IF(J44&gt;VALUE(MID(K44,1,2)), "No", IF(J44&lt;-1*VALUE(MID(K44,1,2)), "No", "Yes"))))</f>
        <v>No</v>
      </c>
    </row>
    <row r="45" spans="1:12" x14ac:dyDescent="0.2">
      <c r="A45" s="45" t="s">
        <v>1291</v>
      </c>
      <c r="B45" s="34" t="s">
        <v>217</v>
      </c>
      <c r="C45" s="46">
        <v>3459.0393626999999</v>
      </c>
      <c r="D45" s="43" t="str">
        <f t="shared" ref="D45:D71" si="8">IF($B45="N/A","N/A",IF(C45&gt;10,"No",IF(C45&lt;-10,"No","Yes")))</f>
        <v>N/A</v>
      </c>
      <c r="E45" s="46">
        <v>4534.4729120000002</v>
      </c>
      <c r="F45" s="43" t="str">
        <f t="shared" ref="F45:F71" si="9">IF($B45="N/A","N/A",IF(E45&gt;10,"No",IF(E45&lt;-10,"No","Yes")))</f>
        <v>N/A</v>
      </c>
      <c r="G45" s="46">
        <v>3210.1497143000001</v>
      </c>
      <c r="H45" s="43" t="str">
        <f t="shared" ref="H45:H71" si="10">IF($B45="N/A","N/A",IF(G45&gt;10,"No",IF(G45&lt;-10,"No","Yes")))</f>
        <v>N/A</v>
      </c>
      <c r="I45" s="12">
        <v>31.09</v>
      </c>
      <c r="J45" s="12">
        <v>-29.2</v>
      </c>
      <c r="K45" s="44" t="s">
        <v>732</v>
      </c>
      <c r="L45" s="9" t="str">
        <f t="shared" ref="L45:L71" si="11">IF(J45="Div by 0", "N/A", IF(K45="N/A","N/A", IF(J45&gt;VALUE(MID(K45,1,2)), "No", IF(J45&lt;-1*VALUE(MID(K45,1,2)), "No", "Yes"))))</f>
        <v>Yes</v>
      </c>
    </row>
    <row r="46" spans="1:12" x14ac:dyDescent="0.2">
      <c r="A46" s="45" t="s">
        <v>1292</v>
      </c>
      <c r="B46" s="34" t="s">
        <v>217</v>
      </c>
      <c r="C46" s="46">
        <v>4581.6900726000003</v>
      </c>
      <c r="D46" s="43" t="str">
        <f t="shared" si="8"/>
        <v>N/A</v>
      </c>
      <c r="E46" s="46">
        <v>5713.1190476000002</v>
      </c>
      <c r="F46" s="43" t="str">
        <f t="shared" si="9"/>
        <v>N/A</v>
      </c>
      <c r="G46" s="46">
        <v>3880.1256982999998</v>
      </c>
      <c r="H46" s="43" t="str">
        <f t="shared" si="10"/>
        <v>N/A</v>
      </c>
      <c r="I46" s="12">
        <v>24.69</v>
      </c>
      <c r="J46" s="12">
        <v>-32.1</v>
      </c>
      <c r="K46" s="44" t="s">
        <v>732</v>
      </c>
      <c r="L46" s="9" t="str">
        <f t="shared" si="11"/>
        <v>No</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196.03555556000001</v>
      </c>
      <c r="D48" s="43" t="str">
        <f t="shared" si="8"/>
        <v>N/A</v>
      </c>
      <c r="E48" s="46">
        <v>384.68965516999998</v>
      </c>
      <c r="F48" s="43" t="str">
        <f t="shared" si="9"/>
        <v>N/A</v>
      </c>
      <c r="G48" s="46">
        <v>892.2</v>
      </c>
      <c r="H48" s="43" t="str">
        <f t="shared" si="10"/>
        <v>N/A</v>
      </c>
      <c r="I48" s="12">
        <v>96.23</v>
      </c>
      <c r="J48" s="12">
        <v>131.9</v>
      </c>
      <c r="K48" s="44" t="s">
        <v>732</v>
      </c>
      <c r="L48" s="9" t="str">
        <f t="shared" si="11"/>
        <v>No</v>
      </c>
    </row>
    <row r="49" spans="1:12" x14ac:dyDescent="0.2">
      <c r="A49" s="45" t="s">
        <v>1295</v>
      </c>
      <c r="B49" s="34" t="s">
        <v>217</v>
      </c>
      <c r="C49" s="46">
        <v>4089.6247085999998</v>
      </c>
      <c r="D49" s="43" t="str">
        <f t="shared" si="8"/>
        <v>N/A</v>
      </c>
      <c r="E49" s="46">
        <v>3855.5908141999998</v>
      </c>
      <c r="F49" s="43" t="str">
        <f t="shared" si="9"/>
        <v>N/A</v>
      </c>
      <c r="G49" s="46">
        <v>2860.4312114999998</v>
      </c>
      <c r="H49" s="43" t="str">
        <f t="shared" si="10"/>
        <v>N/A</v>
      </c>
      <c r="I49" s="12">
        <v>-5.72</v>
      </c>
      <c r="J49" s="12">
        <v>-25.8</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6135.7499613999998</v>
      </c>
      <c r="D51" s="43" t="str">
        <f t="shared" si="8"/>
        <v>N/A</v>
      </c>
      <c r="E51" s="46">
        <v>6588.7782242000003</v>
      </c>
      <c r="F51" s="43" t="str">
        <f t="shared" si="9"/>
        <v>N/A</v>
      </c>
      <c r="G51" s="46">
        <v>7517.4822905000001</v>
      </c>
      <c r="H51" s="43" t="str">
        <f t="shared" si="10"/>
        <v>N/A</v>
      </c>
      <c r="I51" s="12">
        <v>7.383</v>
      </c>
      <c r="J51" s="12">
        <v>14.1</v>
      </c>
      <c r="K51" s="44" t="s">
        <v>732</v>
      </c>
      <c r="L51" s="9" t="str">
        <f t="shared" si="11"/>
        <v>Yes</v>
      </c>
    </row>
    <row r="52" spans="1:12" x14ac:dyDescent="0.2">
      <c r="A52" s="45" t="s">
        <v>1298</v>
      </c>
      <c r="B52" s="34" t="s">
        <v>217</v>
      </c>
      <c r="C52" s="46">
        <v>8963.8813200999994</v>
      </c>
      <c r="D52" s="43" t="str">
        <f t="shared" si="8"/>
        <v>N/A</v>
      </c>
      <c r="E52" s="46">
        <v>9482.6009668999995</v>
      </c>
      <c r="F52" s="43" t="str">
        <f t="shared" si="9"/>
        <v>N/A</v>
      </c>
      <c r="G52" s="46">
        <v>10482.05809</v>
      </c>
      <c r="H52" s="43" t="str">
        <f t="shared" si="10"/>
        <v>N/A</v>
      </c>
      <c r="I52" s="12">
        <v>5.7869999999999999</v>
      </c>
      <c r="J52" s="12">
        <v>10.54</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1471.2972973000001</v>
      </c>
      <c r="D54" s="43" t="str">
        <f t="shared" si="8"/>
        <v>N/A</v>
      </c>
      <c r="E54" s="46">
        <v>2247.6</v>
      </c>
      <c r="F54" s="43" t="str">
        <f t="shared" si="9"/>
        <v>N/A</v>
      </c>
      <c r="G54" s="46">
        <v>542.11494253000001</v>
      </c>
      <c r="H54" s="43" t="str">
        <f t="shared" si="10"/>
        <v>N/A</v>
      </c>
      <c r="I54" s="12">
        <v>52.76</v>
      </c>
      <c r="J54" s="12">
        <v>-75.900000000000006</v>
      </c>
      <c r="K54" s="44" t="s">
        <v>732</v>
      </c>
      <c r="L54" s="9" t="str">
        <f t="shared" si="11"/>
        <v>No</v>
      </c>
    </row>
    <row r="55" spans="1:12" x14ac:dyDescent="0.2">
      <c r="A55" s="45" t="s">
        <v>1301</v>
      </c>
      <c r="B55" s="34" t="s">
        <v>217</v>
      </c>
      <c r="C55" s="46">
        <v>683.82508327000005</v>
      </c>
      <c r="D55" s="43" t="str">
        <f t="shared" si="8"/>
        <v>N/A</v>
      </c>
      <c r="E55" s="46">
        <v>912.15423163000003</v>
      </c>
      <c r="F55" s="43" t="str">
        <f t="shared" si="9"/>
        <v>N/A</v>
      </c>
      <c r="G55" s="46">
        <v>880.25482669999997</v>
      </c>
      <c r="H55" s="43" t="str">
        <f t="shared" si="10"/>
        <v>N/A</v>
      </c>
      <c r="I55" s="12">
        <v>33.39</v>
      </c>
      <c r="J55" s="12">
        <v>-3.5</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3567.6151722999998</v>
      </c>
      <c r="D57" s="43" t="str">
        <f t="shared" si="8"/>
        <v>N/A</v>
      </c>
      <c r="E57" s="46">
        <v>3622.0708531999999</v>
      </c>
      <c r="F57" s="43" t="str">
        <f t="shared" si="9"/>
        <v>N/A</v>
      </c>
      <c r="G57" s="46">
        <v>2540.7318796999998</v>
      </c>
      <c r="H57" s="43" t="str">
        <f t="shared" si="10"/>
        <v>N/A</v>
      </c>
      <c r="I57" s="12">
        <v>1.526</v>
      </c>
      <c r="J57" s="12">
        <v>-29.9</v>
      </c>
      <c r="K57" s="44" t="s">
        <v>732</v>
      </c>
      <c r="L57" s="9" t="str">
        <f t="shared" si="11"/>
        <v>Yes</v>
      </c>
    </row>
    <row r="58" spans="1:12" x14ac:dyDescent="0.2">
      <c r="A58" s="45" t="s">
        <v>1304</v>
      </c>
      <c r="B58" s="34" t="s">
        <v>217</v>
      </c>
      <c r="C58" s="46">
        <v>3447.7697524999999</v>
      </c>
      <c r="D58" s="43" t="str">
        <f t="shared" si="8"/>
        <v>N/A</v>
      </c>
      <c r="E58" s="46">
        <v>3552.5620570999999</v>
      </c>
      <c r="F58" s="43" t="str">
        <f t="shared" si="9"/>
        <v>N/A</v>
      </c>
      <c r="G58" s="46">
        <v>3020.2863010999999</v>
      </c>
      <c r="H58" s="43" t="str">
        <f t="shared" si="10"/>
        <v>N/A</v>
      </c>
      <c r="I58" s="12">
        <v>3.0390000000000001</v>
      </c>
      <c r="J58" s="12">
        <v>-15</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2906.4257312</v>
      </c>
      <c r="D61" s="43" t="str">
        <f t="shared" si="8"/>
        <v>N/A</v>
      </c>
      <c r="E61" s="46">
        <v>2865.3517078</v>
      </c>
      <c r="F61" s="43" t="str">
        <f t="shared" si="9"/>
        <v>N/A</v>
      </c>
      <c r="G61" s="46">
        <v>2155.3492366999999</v>
      </c>
      <c r="H61" s="43" t="str">
        <f t="shared" si="10"/>
        <v>N/A</v>
      </c>
      <c r="I61" s="12">
        <v>-1.41</v>
      </c>
      <c r="J61" s="12">
        <v>-24.8</v>
      </c>
      <c r="K61" s="44" t="s">
        <v>732</v>
      </c>
      <c r="L61" s="9" t="str">
        <f t="shared" si="11"/>
        <v>Yes</v>
      </c>
    </row>
    <row r="62" spans="1:12" x14ac:dyDescent="0.2">
      <c r="A62" s="3" t="s">
        <v>1308</v>
      </c>
      <c r="B62" s="34" t="s">
        <v>217</v>
      </c>
      <c r="C62" s="46">
        <v>6206.8209288999997</v>
      </c>
      <c r="D62" s="43" t="str">
        <f t="shared" si="8"/>
        <v>N/A</v>
      </c>
      <c r="E62" s="46">
        <v>7433.9789010000004</v>
      </c>
      <c r="F62" s="43" t="str">
        <f t="shared" si="9"/>
        <v>N/A</v>
      </c>
      <c r="G62" s="46">
        <v>2399.4998209999999</v>
      </c>
      <c r="H62" s="43" t="str">
        <f t="shared" si="10"/>
        <v>N/A</v>
      </c>
      <c r="I62" s="12">
        <v>19.77</v>
      </c>
      <c r="J62" s="12">
        <v>-67.7</v>
      </c>
      <c r="K62" s="44" t="s">
        <v>732</v>
      </c>
      <c r="L62" s="9" t="str">
        <f t="shared" si="11"/>
        <v>No</v>
      </c>
    </row>
    <row r="63" spans="1:12" x14ac:dyDescent="0.2">
      <c r="A63" s="3" t="s">
        <v>1309</v>
      </c>
      <c r="B63" s="34" t="s">
        <v>217</v>
      </c>
      <c r="C63" s="46">
        <v>692.68965517000004</v>
      </c>
      <c r="D63" s="43" t="str">
        <f t="shared" si="8"/>
        <v>N/A</v>
      </c>
      <c r="E63" s="46">
        <v>470.18884120000001</v>
      </c>
      <c r="F63" s="43" t="str">
        <f t="shared" si="9"/>
        <v>N/A</v>
      </c>
      <c r="G63" s="46">
        <v>456.09049773999999</v>
      </c>
      <c r="H63" s="43" t="str">
        <f t="shared" si="10"/>
        <v>N/A</v>
      </c>
      <c r="I63" s="12">
        <v>-32.1</v>
      </c>
      <c r="J63" s="12">
        <v>-3</v>
      </c>
      <c r="K63" s="44" t="s">
        <v>732</v>
      </c>
      <c r="L63" s="9" t="str">
        <f t="shared" si="11"/>
        <v>Yes</v>
      </c>
    </row>
    <row r="64" spans="1:12" x14ac:dyDescent="0.2">
      <c r="A64" s="3" t="s">
        <v>1310</v>
      </c>
      <c r="B64" s="34" t="s">
        <v>217</v>
      </c>
      <c r="C64" s="46">
        <v>277.59471366000002</v>
      </c>
      <c r="D64" s="43" t="str">
        <f t="shared" si="8"/>
        <v>N/A</v>
      </c>
      <c r="E64" s="46">
        <v>410.63517059999998</v>
      </c>
      <c r="F64" s="43" t="str">
        <f t="shared" si="9"/>
        <v>N/A</v>
      </c>
      <c r="G64" s="46">
        <v>635.65193369999997</v>
      </c>
      <c r="H64" s="43" t="str">
        <f t="shared" si="10"/>
        <v>N/A</v>
      </c>
      <c r="I64" s="12">
        <v>47.93</v>
      </c>
      <c r="J64" s="12">
        <v>54.8</v>
      </c>
      <c r="K64" s="44" t="s">
        <v>732</v>
      </c>
      <c r="L64" s="9" t="str">
        <f t="shared" si="11"/>
        <v>No</v>
      </c>
    </row>
    <row r="65" spans="1:12" x14ac:dyDescent="0.2">
      <c r="A65" s="3" t="s">
        <v>1311</v>
      </c>
      <c r="B65" s="34" t="s">
        <v>217</v>
      </c>
      <c r="C65" s="46">
        <v>3421.0649552</v>
      </c>
      <c r="D65" s="43" t="str">
        <f t="shared" si="8"/>
        <v>N/A</v>
      </c>
      <c r="E65" s="46">
        <v>3029.6389343999999</v>
      </c>
      <c r="F65" s="43" t="str">
        <f t="shared" si="9"/>
        <v>N/A</v>
      </c>
      <c r="G65" s="46">
        <v>2602.6354769999998</v>
      </c>
      <c r="H65" s="43" t="str">
        <f t="shared" si="10"/>
        <v>N/A</v>
      </c>
      <c r="I65" s="12">
        <v>-11.4</v>
      </c>
      <c r="J65" s="12">
        <v>-14.1</v>
      </c>
      <c r="K65" s="44" t="s">
        <v>732</v>
      </c>
      <c r="L65" s="9" t="str">
        <f t="shared" si="11"/>
        <v>Yes</v>
      </c>
    </row>
    <row r="66" spans="1:12" x14ac:dyDescent="0.2">
      <c r="A66" s="3" t="s">
        <v>1312</v>
      </c>
      <c r="B66" s="34" t="s">
        <v>217</v>
      </c>
      <c r="C66" s="46">
        <v>6535.0833444</v>
      </c>
      <c r="D66" s="43" t="str">
        <f t="shared" si="8"/>
        <v>N/A</v>
      </c>
      <c r="E66" s="46">
        <v>6190.1307969</v>
      </c>
      <c r="F66" s="43" t="str">
        <f t="shared" si="9"/>
        <v>N/A</v>
      </c>
      <c r="G66" s="46">
        <v>5055.7250107</v>
      </c>
      <c r="H66" s="43" t="str">
        <f t="shared" si="10"/>
        <v>N/A</v>
      </c>
      <c r="I66" s="12">
        <v>-5.28</v>
      </c>
      <c r="J66" s="12">
        <v>-18.3</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8412.2576382999996</v>
      </c>
      <c r="D69" s="43" t="str">
        <f t="shared" si="8"/>
        <v>N/A</v>
      </c>
      <c r="E69" s="46">
        <v>4838.5069610999999</v>
      </c>
      <c r="F69" s="43" t="str">
        <f t="shared" si="9"/>
        <v>N/A</v>
      </c>
      <c r="G69" s="46">
        <v>5301.1361649</v>
      </c>
      <c r="H69" s="43" t="str">
        <f t="shared" si="10"/>
        <v>N/A</v>
      </c>
      <c r="I69" s="12">
        <v>-42.5</v>
      </c>
      <c r="J69" s="12">
        <v>9.5609999999999999</v>
      </c>
      <c r="K69" s="44" t="s">
        <v>732</v>
      </c>
      <c r="L69" s="9" t="str">
        <f t="shared" si="11"/>
        <v>Yes</v>
      </c>
    </row>
    <row r="70" spans="1:12" x14ac:dyDescent="0.2">
      <c r="A70" s="45" t="s">
        <v>1316</v>
      </c>
      <c r="B70" s="34" t="s">
        <v>217</v>
      </c>
      <c r="C70" s="46">
        <v>4181.0438545999996</v>
      </c>
      <c r="D70" s="43" t="str">
        <f t="shared" si="8"/>
        <v>N/A</v>
      </c>
      <c r="E70" s="46">
        <v>4539.7835261999999</v>
      </c>
      <c r="F70" s="43" t="str">
        <f t="shared" si="9"/>
        <v>N/A</v>
      </c>
      <c r="G70" s="46">
        <v>2268.5099009999999</v>
      </c>
      <c r="H70" s="43" t="str">
        <f t="shared" si="10"/>
        <v>N/A</v>
      </c>
      <c r="I70" s="12">
        <v>8.58</v>
      </c>
      <c r="J70" s="12">
        <v>-50</v>
      </c>
      <c r="K70" s="44" t="s">
        <v>732</v>
      </c>
      <c r="L70" s="9" t="str">
        <f t="shared" si="11"/>
        <v>No</v>
      </c>
    </row>
    <row r="71" spans="1:12" x14ac:dyDescent="0.2">
      <c r="A71" s="45" t="s">
        <v>1317</v>
      </c>
      <c r="B71" s="34" t="s">
        <v>217</v>
      </c>
      <c r="C71" s="46">
        <v>667.85717841999997</v>
      </c>
      <c r="D71" s="43" t="str">
        <f t="shared" si="8"/>
        <v>N/A</v>
      </c>
      <c r="E71" s="46">
        <v>488.98775061999999</v>
      </c>
      <c r="F71" s="43" t="str">
        <f t="shared" si="9"/>
        <v>N/A</v>
      </c>
      <c r="G71" s="46">
        <v>448.08672706999999</v>
      </c>
      <c r="H71" s="43" t="str">
        <f t="shared" si="10"/>
        <v>N/A</v>
      </c>
      <c r="I71" s="12">
        <v>-26.8</v>
      </c>
      <c r="J71" s="12">
        <v>-8.36</v>
      </c>
      <c r="K71" s="44" t="s">
        <v>732</v>
      </c>
      <c r="L71" s="9" t="str">
        <f t="shared" si="11"/>
        <v>Yes</v>
      </c>
    </row>
    <row r="72" spans="1:12" x14ac:dyDescent="0.2">
      <c r="A72" s="45" t="s">
        <v>1625</v>
      </c>
      <c r="B72" s="34" t="s">
        <v>217</v>
      </c>
      <c r="C72" s="46">
        <v>82593954</v>
      </c>
      <c r="D72" s="43" t="str">
        <f t="shared" ref="D72:D135" si="12">IF($B72="N/A","N/A",IF(C72&gt;10,"No",IF(C72&lt;-10,"No","Yes")))</f>
        <v>N/A</v>
      </c>
      <c r="E72" s="46">
        <v>84673146</v>
      </c>
      <c r="F72" s="43" t="str">
        <f t="shared" ref="F72:F135" si="13">IF($B72="N/A","N/A",IF(E72&gt;10,"No",IF(E72&lt;-10,"No","Yes")))</f>
        <v>N/A</v>
      </c>
      <c r="G72" s="46">
        <v>60988148</v>
      </c>
      <c r="H72" s="43" t="str">
        <f t="shared" ref="H72:H135" si="14">IF($B72="N/A","N/A",IF(G72&gt;10,"No",IF(G72&lt;-10,"No","Yes")))</f>
        <v>N/A</v>
      </c>
      <c r="I72" s="12">
        <v>2.5169999999999999</v>
      </c>
      <c r="J72" s="12">
        <v>-28</v>
      </c>
      <c r="K72" s="44" t="s">
        <v>732</v>
      </c>
      <c r="L72" s="9" t="str">
        <f t="shared" ref="L72:L132" si="15">IF(J72="Div by 0", "N/A", IF(K72="N/A","N/A", IF(J72&gt;VALUE(MID(K72,1,2)), "No", IF(J72&lt;-1*VALUE(MID(K72,1,2)), "No", "Yes"))))</f>
        <v>Yes</v>
      </c>
    </row>
    <row r="73" spans="1:12" x14ac:dyDescent="0.2">
      <c r="A73" s="45" t="s">
        <v>1626</v>
      </c>
      <c r="B73" s="34" t="s">
        <v>217</v>
      </c>
      <c r="C73" s="35">
        <v>10210</v>
      </c>
      <c r="D73" s="43" t="str">
        <f t="shared" si="12"/>
        <v>N/A</v>
      </c>
      <c r="E73" s="35">
        <v>10402</v>
      </c>
      <c r="F73" s="43" t="str">
        <f t="shared" si="13"/>
        <v>N/A</v>
      </c>
      <c r="G73" s="35">
        <v>6338</v>
      </c>
      <c r="H73" s="43" t="str">
        <f t="shared" si="14"/>
        <v>N/A</v>
      </c>
      <c r="I73" s="12">
        <v>1.881</v>
      </c>
      <c r="J73" s="12">
        <v>-39.1</v>
      </c>
      <c r="K73" s="44" t="s">
        <v>732</v>
      </c>
      <c r="L73" s="9" t="str">
        <f t="shared" si="15"/>
        <v>No</v>
      </c>
    </row>
    <row r="74" spans="1:12" x14ac:dyDescent="0.2">
      <c r="A74" s="45" t="s">
        <v>1318</v>
      </c>
      <c r="B74" s="34" t="s">
        <v>217</v>
      </c>
      <c r="C74" s="46">
        <v>8089.5155729999997</v>
      </c>
      <c r="D74" s="43" t="str">
        <f t="shared" si="12"/>
        <v>N/A</v>
      </c>
      <c r="E74" s="46">
        <v>8140.0832532000004</v>
      </c>
      <c r="F74" s="43" t="str">
        <f t="shared" si="13"/>
        <v>N/A</v>
      </c>
      <c r="G74" s="46">
        <v>9622.6172294000007</v>
      </c>
      <c r="H74" s="43" t="str">
        <f t="shared" si="14"/>
        <v>N/A</v>
      </c>
      <c r="I74" s="12">
        <v>0.62509999999999999</v>
      </c>
      <c r="J74" s="12">
        <v>18.21</v>
      </c>
      <c r="K74" s="44" t="s">
        <v>732</v>
      </c>
      <c r="L74" s="9" t="str">
        <f t="shared" si="15"/>
        <v>Yes</v>
      </c>
    </row>
    <row r="75" spans="1:12" ht="25.5" x14ac:dyDescent="0.2">
      <c r="A75" s="45" t="s">
        <v>1319</v>
      </c>
      <c r="B75" s="34" t="s">
        <v>217</v>
      </c>
      <c r="C75" s="35">
        <v>4.7188050930000003</v>
      </c>
      <c r="D75" s="43" t="str">
        <f t="shared" si="12"/>
        <v>N/A</v>
      </c>
      <c r="E75" s="35">
        <v>4.7629302057</v>
      </c>
      <c r="F75" s="43" t="str">
        <f t="shared" si="13"/>
        <v>N/A</v>
      </c>
      <c r="G75" s="35">
        <v>5.1781319027999997</v>
      </c>
      <c r="H75" s="43" t="str">
        <f t="shared" si="14"/>
        <v>N/A</v>
      </c>
      <c r="I75" s="12">
        <v>0.93510000000000004</v>
      </c>
      <c r="J75" s="12">
        <v>8.7170000000000005</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880360</v>
      </c>
      <c r="D79" s="43" t="str">
        <f t="shared" si="12"/>
        <v>N/A</v>
      </c>
      <c r="E79" s="46">
        <v>1183396</v>
      </c>
      <c r="F79" s="43" t="str">
        <f t="shared" si="13"/>
        <v>N/A</v>
      </c>
      <c r="G79" s="46">
        <v>875513</v>
      </c>
      <c r="H79" s="43" t="str">
        <f t="shared" si="14"/>
        <v>N/A</v>
      </c>
      <c r="I79" s="12">
        <v>34.42</v>
      </c>
      <c r="J79" s="12">
        <v>-26</v>
      </c>
      <c r="K79" s="44" t="s">
        <v>732</v>
      </c>
      <c r="L79" s="9" t="str">
        <f t="shared" si="15"/>
        <v>Yes</v>
      </c>
    </row>
    <row r="80" spans="1:12" x14ac:dyDescent="0.2">
      <c r="A80" s="45" t="s">
        <v>551</v>
      </c>
      <c r="B80" s="34" t="s">
        <v>217</v>
      </c>
      <c r="C80" s="35">
        <v>44</v>
      </c>
      <c r="D80" s="43" t="str">
        <f t="shared" si="12"/>
        <v>N/A</v>
      </c>
      <c r="E80" s="35">
        <v>41</v>
      </c>
      <c r="F80" s="43" t="str">
        <f t="shared" si="13"/>
        <v>N/A</v>
      </c>
      <c r="G80" s="35">
        <v>33</v>
      </c>
      <c r="H80" s="43" t="str">
        <f t="shared" si="14"/>
        <v>N/A</v>
      </c>
      <c r="I80" s="12">
        <v>-6.82</v>
      </c>
      <c r="J80" s="12">
        <v>-19.5</v>
      </c>
      <c r="K80" s="44" t="s">
        <v>732</v>
      </c>
      <c r="L80" s="9" t="str">
        <f t="shared" si="15"/>
        <v>Yes</v>
      </c>
    </row>
    <row r="81" spans="1:12" ht="25.5" x14ac:dyDescent="0.2">
      <c r="A81" s="45" t="s">
        <v>1321</v>
      </c>
      <c r="B81" s="34" t="s">
        <v>217</v>
      </c>
      <c r="C81" s="46">
        <v>20008.181818000001</v>
      </c>
      <c r="D81" s="43" t="str">
        <f t="shared" si="12"/>
        <v>N/A</v>
      </c>
      <c r="E81" s="46">
        <v>28863.317072999998</v>
      </c>
      <c r="F81" s="43" t="str">
        <f t="shared" si="13"/>
        <v>N/A</v>
      </c>
      <c r="G81" s="46">
        <v>26530.696970000001</v>
      </c>
      <c r="H81" s="43" t="str">
        <f t="shared" si="14"/>
        <v>N/A</v>
      </c>
      <c r="I81" s="12">
        <v>44.26</v>
      </c>
      <c r="J81" s="12">
        <v>-8.08</v>
      </c>
      <c r="K81" s="44" t="s">
        <v>732</v>
      </c>
      <c r="L81" s="9" t="str">
        <f t="shared" si="15"/>
        <v>Yes</v>
      </c>
    </row>
    <row r="82" spans="1:12" ht="25.5" x14ac:dyDescent="0.2">
      <c r="A82" s="45" t="s">
        <v>552</v>
      </c>
      <c r="B82" s="34" t="s">
        <v>217</v>
      </c>
      <c r="C82" s="46">
        <v>0</v>
      </c>
      <c r="D82" s="43" t="str">
        <f t="shared" si="12"/>
        <v>N/A</v>
      </c>
      <c r="E82" s="46">
        <v>0</v>
      </c>
      <c r="F82" s="43" t="str">
        <f t="shared" si="13"/>
        <v>N/A</v>
      </c>
      <c r="G82" s="46">
        <v>0</v>
      </c>
      <c r="H82" s="43" t="str">
        <f t="shared" si="14"/>
        <v>N/A</v>
      </c>
      <c r="I82" s="12" t="s">
        <v>1743</v>
      </c>
      <c r="J82" s="12" t="s">
        <v>1743</v>
      </c>
      <c r="K82" s="44" t="s">
        <v>732</v>
      </c>
      <c r="L82" s="9" t="str">
        <f t="shared" si="15"/>
        <v>N/A</v>
      </c>
    </row>
    <row r="83" spans="1:12" x14ac:dyDescent="0.2">
      <c r="A83" s="45" t="s">
        <v>553</v>
      </c>
      <c r="B83" s="34" t="s">
        <v>217</v>
      </c>
      <c r="C83" s="35">
        <v>0</v>
      </c>
      <c r="D83" s="43" t="str">
        <f t="shared" si="12"/>
        <v>N/A</v>
      </c>
      <c r="E83" s="35">
        <v>0</v>
      </c>
      <c r="F83" s="43" t="str">
        <f t="shared" si="13"/>
        <v>N/A</v>
      </c>
      <c r="G83" s="35">
        <v>0</v>
      </c>
      <c r="H83" s="43" t="str">
        <f t="shared" si="14"/>
        <v>N/A</v>
      </c>
      <c r="I83" s="12" t="s">
        <v>1743</v>
      </c>
      <c r="J83" s="12" t="s">
        <v>1743</v>
      </c>
      <c r="K83" s="44" t="s">
        <v>732</v>
      </c>
      <c r="L83" s="9" t="str">
        <f t="shared" si="15"/>
        <v>N/A</v>
      </c>
    </row>
    <row r="84" spans="1:12" x14ac:dyDescent="0.2">
      <c r="A84" s="45" t="s">
        <v>1322</v>
      </c>
      <c r="B84" s="34" t="s">
        <v>217</v>
      </c>
      <c r="C84" s="46" t="s">
        <v>1743</v>
      </c>
      <c r="D84" s="43" t="str">
        <f t="shared" si="12"/>
        <v>N/A</v>
      </c>
      <c r="E84" s="46" t="s">
        <v>1743</v>
      </c>
      <c r="F84" s="43" t="str">
        <f t="shared" si="13"/>
        <v>N/A</v>
      </c>
      <c r="G84" s="46" t="s">
        <v>1743</v>
      </c>
      <c r="H84" s="43" t="str">
        <f t="shared" si="14"/>
        <v>N/A</v>
      </c>
      <c r="I84" s="12" t="s">
        <v>1743</v>
      </c>
      <c r="J84" s="12" t="s">
        <v>1743</v>
      </c>
      <c r="K84" s="44" t="s">
        <v>732</v>
      </c>
      <c r="L84" s="9" t="str">
        <f t="shared" si="15"/>
        <v>N/A</v>
      </c>
    </row>
    <row r="85" spans="1:12" x14ac:dyDescent="0.2">
      <c r="A85" s="45" t="s">
        <v>554</v>
      </c>
      <c r="B85" s="34" t="s">
        <v>217</v>
      </c>
      <c r="C85" s="46">
        <v>10012925</v>
      </c>
      <c r="D85" s="43" t="str">
        <f t="shared" si="12"/>
        <v>N/A</v>
      </c>
      <c r="E85" s="46">
        <v>9881718</v>
      </c>
      <c r="F85" s="43" t="str">
        <f t="shared" si="13"/>
        <v>N/A</v>
      </c>
      <c r="G85" s="46">
        <v>9653506</v>
      </c>
      <c r="H85" s="43" t="str">
        <f t="shared" si="14"/>
        <v>N/A</v>
      </c>
      <c r="I85" s="12">
        <v>-1.31</v>
      </c>
      <c r="J85" s="12">
        <v>-2.31</v>
      </c>
      <c r="K85" s="44" t="s">
        <v>732</v>
      </c>
      <c r="L85" s="9" t="str">
        <f t="shared" si="15"/>
        <v>Yes</v>
      </c>
    </row>
    <row r="86" spans="1:12" x14ac:dyDescent="0.2">
      <c r="A86" s="45" t="s">
        <v>555</v>
      </c>
      <c r="B86" s="34" t="s">
        <v>217</v>
      </c>
      <c r="C86" s="35">
        <v>372</v>
      </c>
      <c r="D86" s="43" t="str">
        <f t="shared" si="12"/>
        <v>N/A</v>
      </c>
      <c r="E86" s="35">
        <v>377</v>
      </c>
      <c r="F86" s="43" t="str">
        <f t="shared" si="13"/>
        <v>N/A</v>
      </c>
      <c r="G86" s="35">
        <v>350</v>
      </c>
      <c r="H86" s="43" t="str">
        <f t="shared" si="14"/>
        <v>N/A</v>
      </c>
      <c r="I86" s="12">
        <v>1.3440000000000001</v>
      </c>
      <c r="J86" s="12">
        <v>-7.16</v>
      </c>
      <c r="K86" s="44" t="s">
        <v>732</v>
      </c>
      <c r="L86" s="9" t="str">
        <f t="shared" si="15"/>
        <v>Yes</v>
      </c>
    </row>
    <row r="87" spans="1:12" x14ac:dyDescent="0.2">
      <c r="A87" s="45" t="s">
        <v>1323</v>
      </c>
      <c r="B87" s="34" t="s">
        <v>217</v>
      </c>
      <c r="C87" s="46">
        <v>26916.465054</v>
      </c>
      <c r="D87" s="43" t="str">
        <f t="shared" si="12"/>
        <v>N/A</v>
      </c>
      <c r="E87" s="46">
        <v>26211.453581000002</v>
      </c>
      <c r="F87" s="43" t="str">
        <f t="shared" si="13"/>
        <v>N/A</v>
      </c>
      <c r="G87" s="46">
        <v>27581.445714000001</v>
      </c>
      <c r="H87" s="43" t="str">
        <f t="shared" si="14"/>
        <v>N/A</v>
      </c>
      <c r="I87" s="12">
        <v>-2.62</v>
      </c>
      <c r="J87" s="12">
        <v>5.2270000000000003</v>
      </c>
      <c r="K87" s="44" t="s">
        <v>732</v>
      </c>
      <c r="L87" s="9" t="str">
        <f t="shared" si="15"/>
        <v>Yes</v>
      </c>
    </row>
    <row r="88" spans="1:12" ht="25.5" x14ac:dyDescent="0.2">
      <c r="A88" s="45" t="s">
        <v>556</v>
      </c>
      <c r="B88" s="34" t="s">
        <v>217</v>
      </c>
      <c r="C88" s="46">
        <v>14906669</v>
      </c>
      <c r="D88" s="43" t="str">
        <f t="shared" si="12"/>
        <v>N/A</v>
      </c>
      <c r="E88" s="46">
        <v>17111226</v>
      </c>
      <c r="F88" s="43" t="str">
        <f t="shared" si="13"/>
        <v>N/A</v>
      </c>
      <c r="G88" s="46">
        <v>14616992</v>
      </c>
      <c r="H88" s="43" t="str">
        <f t="shared" si="14"/>
        <v>N/A</v>
      </c>
      <c r="I88" s="12">
        <v>14.79</v>
      </c>
      <c r="J88" s="12">
        <v>-14.6</v>
      </c>
      <c r="K88" s="44" t="s">
        <v>732</v>
      </c>
      <c r="L88" s="9" t="str">
        <f t="shared" si="15"/>
        <v>Yes</v>
      </c>
    </row>
    <row r="89" spans="1:12" x14ac:dyDescent="0.2">
      <c r="A89" s="45" t="s">
        <v>557</v>
      </c>
      <c r="B89" s="34" t="s">
        <v>217</v>
      </c>
      <c r="C89" s="35">
        <v>16725</v>
      </c>
      <c r="D89" s="43" t="str">
        <f t="shared" si="12"/>
        <v>N/A</v>
      </c>
      <c r="E89" s="35">
        <v>20749</v>
      </c>
      <c r="F89" s="43" t="str">
        <f t="shared" si="13"/>
        <v>N/A</v>
      </c>
      <c r="G89" s="35">
        <v>16253</v>
      </c>
      <c r="H89" s="43" t="str">
        <f t="shared" si="14"/>
        <v>N/A</v>
      </c>
      <c r="I89" s="12">
        <v>24.06</v>
      </c>
      <c r="J89" s="12">
        <v>-21.7</v>
      </c>
      <c r="K89" s="44" t="s">
        <v>732</v>
      </c>
      <c r="L89" s="9" t="str">
        <f t="shared" si="15"/>
        <v>Yes</v>
      </c>
    </row>
    <row r="90" spans="1:12" x14ac:dyDescent="0.2">
      <c r="A90" s="45" t="s">
        <v>1324</v>
      </c>
      <c r="B90" s="34" t="s">
        <v>217</v>
      </c>
      <c r="C90" s="46">
        <v>891.28065770000001</v>
      </c>
      <c r="D90" s="43" t="str">
        <f t="shared" si="12"/>
        <v>N/A</v>
      </c>
      <c r="E90" s="46">
        <v>824.67714106999995</v>
      </c>
      <c r="F90" s="43" t="str">
        <f t="shared" si="13"/>
        <v>N/A</v>
      </c>
      <c r="G90" s="46">
        <v>899.34116777999998</v>
      </c>
      <c r="H90" s="43" t="str">
        <f t="shared" si="14"/>
        <v>N/A</v>
      </c>
      <c r="I90" s="12">
        <v>-7.47</v>
      </c>
      <c r="J90" s="12">
        <v>9.0540000000000003</v>
      </c>
      <c r="K90" s="44" t="s">
        <v>732</v>
      </c>
      <c r="L90" s="9" t="str">
        <f t="shared" si="15"/>
        <v>Yes</v>
      </c>
    </row>
    <row r="91" spans="1:12" x14ac:dyDescent="0.2">
      <c r="A91" s="45" t="s">
        <v>558</v>
      </c>
      <c r="B91" s="34" t="s">
        <v>217</v>
      </c>
      <c r="C91" s="46">
        <v>108061</v>
      </c>
      <c r="D91" s="43" t="str">
        <f t="shared" si="12"/>
        <v>N/A</v>
      </c>
      <c r="E91" s="46">
        <v>223066</v>
      </c>
      <c r="F91" s="43" t="str">
        <f t="shared" si="13"/>
        <v>N/A</v>
      </c>
      <c r="G91" s="46">
        <v>68357</v>
      </c>
      <c r="H91" s="43" t="str">
        <f t="shared" si="14"/>
        <v>N/A</v>
      </c>
      <c r="I91" s="12">
        <v>106.4</v>
      </c>
      <c r="J91" s="12">
        <v>-69.400000000000006</v>
      </c>
      <c r="K91" s="44" t="s">
        <v>732</v>
      </c>
      <c r="L91" s="9" t="str">
        <f t="shared" si="15"/>
        <v>No</v>
      </c>
    </row>
    <row r="92" spans="1:12" x14ac:dyDescent="0.2">
      <c r="A92" s="45" t="s">
        <v>559</v>
      </c>
      <c r="B92" s="34" t="s">
        <v>217</v>
      </c>
      <c r="C92" s="35">
        <v>97</v>
      </c>
      <c r="D92" s="43" t="str">
        <f t="shared" si="12"/>
        <v>N/A</v>
      </c>
      <c r="E92" s="35">
        <v>166</v>
      </c>
      <c r="F92" s="43" t="str">
        <f t="shared" si="13"/>
        <v>N/A</v>
      </c>
      <c r="G92" s="35">
        <v>76</v>
      </c>
      <c r="H92" s="43" t="str">
        <f t="shared" si="14"/>
        <v>N/A</v>
      </c>
      <c r="I92" s="12">
        <v>71.13</v>
      </c>
      <c r="J92" s="12">
        <v>-54.2</v>
      </c>
      <c r="K92" s="44" t="s">
        <v>732</v>
      </c>
      <c r="L92" s="9" t="str">
        <f t="shared" si="15"/>
        <v>No</v>
      </c>
    </row>
    <row r="93" spans="1:12" x14ac:dyDescent="0.2">
      <c r="A93" s="45" t="s">
        <v>1325</v>
      </c>
      <c r="B93" s="34" t="s">
        <v>217</v>
      </c>
      <c r="C93" s="46">
        <v>1114.0309278</v>
      </c>
      <c r="D93" s="43" t="str">
        <f t="shared" si="12"/>
        <v>N/A</v>
      </c>
      <c r="E93" s="46">
        <v>1343.7710843</v>
      </c>
      <c r="F93" s="43" t="str">
        <f t="shared" si="13"/>
        <v>N/A</v>
      </c>
      <c r="G93" s="46">
        <v>899.43421052999997</v>
      </c>
      <c r="H93" s="43" t="str">
        <f t="shared" si="14"/>
        <v>N/A</v>
      </c>
      <c r="I93" s="12">
        <v>20.62</v>
      </c>
      <c r="J93" s="12">
        <v>-33.1</v>
      </c>
      <c r="K93" s="44" t="s">
        <v>732</v>
      </c>
      <c r="L93" s="9" t="str">
        <f t="shared" si="15"/>
        <v>No</v>
      </c>
    </row>
    <row r="94" spans="1:12" ht="25.5" x14ac:dyDescent="0.2">
      <c r="A94" s="45" t="s">
        <v>560</v>
      </c>
      <c r="B94" s="34" t="s">
        <v>217</v>
      </c>
      <c r="C94" s="46">
        <v>1138367</v>
      </c>
      <c r="D94" s="43" t="str">
        <f t="shared" si="12"/>
        <v>N/A</v>
      </c>
      <c r="E94" s="46">
        <v>1458991</v>
      </c>
      <c r="F94" s="43" t="str">
        <f t="shared" si="13"/>
        <v>N/A</v>
      </c>
      <c r="G94" s="46">
        <v>1351109</v>
      </c>
      <c r="H94" s="43" t="str">
        <f t="shared" si="14"/>
        <v>N/A</v>
      </c>
      <c r="I94" s="12">
        <v>28.17</v>
      </c>
      <c r="J94" s="12">
        <v>-7.39</v>
      </c>
      <c r="K94" s="44" t="s">
        <v>732</v>
      </c>
      <c r="L94" s="9" t="str">
        <f t="shared" si="15"/>
        <v>Yes</v>
      </c>
    </row>
    <row r="95" spans="1:12" x14ac:dyDescent="0.2">
      <c r="A95" s="45" t="s">
        <v>561</v>
      </c>
      <c r="B95" s="34" t="s">
        <v>217</v>
      </c>
      <c r="C95" s="35">
        <v>5576</v>
      </c>
      <c r="D95" s="43" t="str">
        <f t="shared" si="12"/>
        <v>N/A</v>
      </c>
      <c r="E95" s="35">
        <v>7198</v>
      </c>
      <c r="F95" s="43" t="str">
        <f t="shared" si="13"/>
        <v>N/A</v>
      </c>
      <c r="G95" s="35">
        <v>6132</v>
      </c>
      <c r="H95" s="43" t="str">
        <f t="shared" si="14"/>
        <v>N/A</v>
      </c>
      <c r="I95" s="12">
        <v>29.09</v>
      </c>
      <c r="J95" s="12">
        <v>-14.8</v>
      </c>
      <c r="K95" s="44" t="s">
        <v>732</v>
      </c>
      <c r="L95" s="9" t="str">
        <f t="shared" si="15"/>
        <v>Yes</v>
      </c>
    </row>
    <row r="96" spans="1:12" ht="25.5" x14ac:dyDescent="0.2">
      <c r="A96" s="45" t="s">
        <v>1326</v>
      </c>
      <c r="B96" s="34" t="s">
        <v>217</v>
      </c>
      <c r="C96" s="46">
        <v>204.15477043999999</v>
      </c>
      <c r="D96" s="43" t="str">
        <f t="shared" si="12"/>
        <v>N/A</v>
      </c>
      <c r="E96" s="46">
        <v>202.69394276</v>
      </c>
      <c r="F96" s="43" t="str">
        <f t="shared" si="13"/>
        <v>N/A</v>
      </c>
      <c r="G96" s="46">
        <v>220.33741031</v>
      </c>
      <c r="H96" s="43" t="str">
        <f t="shared" si="14"/>
        <v>N/A</v>
      </c>
      <c r="I96" s="12">
        <v>-0.71599999999999997</v>
      </c>
      <c r="J96" s="12">
        <v>8.7040000000000006</v>
      </c>
      <c r="K96" s="44" t="s">
        <v>732</v>
      </c>
      <c r="L96" s="9" t="str">
        <f t="shared" si="15"/>
        <v>Yes</v>
      </c>
    </row>
    <row r="97" spans="1:12" ht="25.5" x14ac:dyDescent="0.2">
      <c r="A97" s="45" t="s">
        <v>562</v>
      </c>
      <c r="B97" s="34" t="s">
        <v>217</v>
      </c>
      <c r="C97" s="46">
        <v>326387057</v>
      </c>
      <c r="D97" s="43" t="str">
        <f t="shared" si="12"/>
        <v>N/A</v>
      </c>
      <c r="E97" s="46">
        <v>385631524</v>
      </c>
      <c r="F97" s="43" t="str">
        <f t="shared" si="13"/>
        <v>N/A</v>
      </c>
      <c r="G97" s="46">
        <v>430023690</v>
      </c>
      <c r="H97" s="43" t="str">
        <f t="shared" si="14"/>
        <v>N/A</v>
      </c>
      <c r="I97" s="12">
        <v>18.149999999999999</v>
      </c>
      <c r="J97" s="12">
        <v>11.51</v>
      </c>
      <c r="K97" s="44" t="s">
        <v>732</v>
      </c>
      <c r="L97" s="9" t="str">
        <f t="shared" si="15"/>
        <v>Yes</v>
      </c>
    </row>
    <row r="98" spans="1:12" x14ac:dyDescent="0.2">
      <c r="A98" s="45" t="s">
        <v>563</v>
      </c>
      <c r="B98" s="34" t="s">
        <v>217</v>
      </c>
      <c r="C98" s="35">
        <v>59604</v>
      </c>
      <c r="D98" s="43" t="str">
        <f t="shared" si="12"/>
        <v>N/A</v>
      </c>
      <c r="E98" s="35">
        <v>62441</v>
      </c>
      <c r="F98" s="43" t="str">
        <f t="shared" si="13"/>
        <v>N/A</v>
      </c>
      <c r="G98" s="35">
        <v>56700</v>
      </c>
      <c r="H98" s="43" t="str">
        <f t="shared" si="14"/>
        <v>N/A</v>
      </c>
      <c r="I98" s="12">
        <v>4.76</v>
      </c>
      <c r="J98" s="12">
        <v>-9.19</v>
      </c>
      <c r="K98" s="44" t="s">
        <v>732</v>
      </c>
      <c r="L98" s="9" t="str">
        <f t="shared" si="15"/>
        <v>Yes</v>
      </c>
    </row>
    <row r="99" spans="1:12" x14ac:dyDescent="0.2">
      <c r="A99" s="45" t="s">
        <v>1327</v>
      </c>
      <c r="B99" s="34" t="s">
        <v>217</v>
      </c>
      <c r="C99" s="46">
        <v>5475.9253908999999</v>
      </c>
      <c r="D99" s="43" t="str">
        <f t="shared" si="12"/>
        <v>N/A</v>
      </c>
      <c r="E99" s="46">
        <v>6175.9344660999996</v>
      </c>
      <c r="F99" s="43" t="str">
        <f t="shared" si="13"/>
        <v>N/A</v>
      </c>
      <c r="G99" s="46">
        <v>7584.1920634999997</v>
      </c>
      <c r="H99" s="43" t="str">
        <f t="shared" si="14"/>
        <v>N/A</v>
      </c>
      <c r="I99" s="12">
        <v>12.78</v>
      </c>
      <c r="J99" s="12">
        <v>22.8</v>
      </c>
      <c r="K99" s="44" t="s">
        <v>732</v>
      </c>
      <c r="L99" s="9" t="str">
        <f t="shared" si="15"/>
        <v>Yes</v>
      </c>
    </row>
    <row r="100" spans="1:12" x14ac:dyDescent="0.2">
      <c r="A100" s="45" t="s">
        <v>564</v>
      </c>
      <c r="B100" s="34" t="s">
        <v>217</v>
      </c>
      <c r="C100" s="46">
        <v>53419</v>
      </c>
      <c r="D100" s="43" t="str">
        <f t="shared" si="12"/>
        <v>N/A</v>
      </c>
      <c r="E100" s="46">
        <v>207757</v>
      </c>
      <c r="F100" s="43" t="str">
        <f t="shared" si="13"/>
        <v>N/A</v>
      </c>
      <c r="G100" s="46">
        <v>500871</v>
      </c>
      <c r="H100" s="43" t="str">
        <f t="shared" si="14"/>
        <v>N/A</v>
      </c>
      <c r="I100" s="12">
        <v>288.89999999999998</v>
      </c>
      <c r="J100" s="12">
        <v>141.1</v>
      </c>
      <c r="K100" s="44" t="s">
        <v>732</v>
      </c>
      <c r="L100" s="9" t="str">
        <f t="shared" si="15"/>
        <v>No</v>
      </c>
    </row>
    <row r="101" spans="1:12" x14ac:dyDescent="0.2">
      <c r="A101" s="45" t="s">
        <v>565</v>
      </c>
      <c r="B101" s="34" t="s">
        <v>217</v>
      </c>
      <c r="C101" s="35">
        <v>257</v>
      </c>
      <c r="D101" s="43" t="str">
        <f t="shared" si="12"/>
        <v>N/A</v>
      </c>
      <c r="E101" s="35">
        <v>675</v>
      </c>
      <c r="F101" s="43" t="str">
        <f t="shared" si="13"/>
        <v>N/A</v>
      </c>
      <c r="G101" s="35">
        <v>980</v>
      </c>
      <c r="H101" s="43" t="str">
        <f t="shared" si="14"/>
        <v>N/A</v>
      </c>
      <c r="I101" s="12">
        <v>162.6</v>
      </c>
      <c r="J101" s="12">
        <v>45.19</v>
      </c>
      <c r="K101" s="44" t="s">
        <v>732</v>
      </c>
      <c r="L101" s="9" t="str">
        <f t="shared" si="15"/>
        <v>No</v>
      </c>
    </row>
    <row r="102" spans="1:12" x14ac:dyDescent="0.2">
      <c r="A102" s="45" t="s">
        <v>1328</v>
      </c>
      <c r="B102" s="34" t="s">
        <v>217</v>
      </c>
      <c r="C102" s="46">
        <v>207.85603112999999</v>
      </c>
      <c r="D102" s="43" t="str">
        <f t="shared" si="12"/>
        <v>N/A</v>
      </c>
      <c r="E102" s="46">
        <v>307.78814814999998</v>
      </c>
      <c r="F102" s="43" t="str">
        <f t="shared" si="13"/>
        <v>N/A</v>
      </c>
      <c r="G102" s="46">
        <v>511.09285713999998</v>
      </c>
      <c r="H102" s="43" t="str">
        <f t="shared" si="14"/>
        <v>N/A</v>
      </c>
      <c r="I102" s="12">
        <v>48.08</v>
      </c>
      <c r="J102" s="12">
        <v>66.05</v>
      </c>
      <c r="K102" s="44" t="s">
        <v>732</v>
      </c>
      <c r="L102" s="9" t="str">
        <f t="shared" si="15"/>
        <v>No</v>
      </c>
    </row>
    <row r="103" spans="1:12" ht="25.5" x14ac:dyDescent="0.2">
      <c r="A103" s="45" t="s">
        <v>566</v>
      </c>
      <c r="B103" s="34" t="s">
        <v>217</v>
      </c>
      <c r="C103" s="46">
        <v>296351</v>
      </c>
      <c r="D103" s="43" t="str">
        <f t="shared" si="12"/>
        <v>N/A</v>
      </c>
      <c r="E103" s="46">
        <v>325512</v>
      </c>
      <c r="F103" s="43" t="str">
        <f t="shared" si="13"/>
        <v>N/A</v>
      </c>
      <c r="G103" s="46">
        <v>249860</v>
      </c>
      <c r="H103" s="43" t="str">
        <f t="shared" si="14"/>
        <v>N/A</v>
      </c>
      <c r="I103" s="12">
        <v>9.84</v>
      </c>
      <c r="J103" s="12">
        <v>-23.2</v>
      </c>
      <c r="K103" s="44" t="s">
        <v>732</v>
      </c>
      <c r="L103" s="9" t="str">
        <f t="shared" si="15"/>
        <v>Yes</v>
      </c>
    </row>
    <row r="104" spans="1:12" x14ac:dyDescent="0.2">
      <c r="A104" s="45" t="s">
        <v>567</v>
      </c>
      <c r="B104" s="34" t="s">
        <v>217</v>
      </c>
      <c r="C104" s="35">
        <v>105</v>
      </c>
      <c r="D104" s="43" t="str">
        <f t="shared" si="12"/>
        <v>N/A</v>
      </c>
      <c r="E104" s="35">
        <v>128</v>
      </c>
      <c r="F104" s="43" t="str">
        <f t="shared" si="13"/>
        <v>N/A</v>
      </c>
      <c r="G104" s="35">
        <v>148</v>
      </c>
      <c r="H104" s="43" t="str">
        <f t="shared" si="14"/>
        <v>N/A</v>
      </c>
      <c r="I104" s="12">
        <v>21.9</v>
      </c>
      <c r="J104" s="12">
        <v>15.63</v>
      </c>
      <c r="K104" s="44" t="s">
        <v>732</v>
      </c>
      <c r="L104" s="9" t="str">
        <f t="shared" si="15"/>
        <v>Yes</v>
      </c>
    </row>
    <row r="105" spans="1:12" ht="25.5" x14ac:dyDescent="0.2">
      <c r="A105" s="45" t="s">
        <v>1329</v>
      </c>
      <c r="B105" s="34" t="s">
        <v>217</v>
      </c>
      <c r="C105" s="46">
        <v>2822.3904762000002</v>
      </c>
      <c r="D105" s="43" t="str">
        <f t="shared" si="12"/>
        <v>N/A</v>
      </c>
      <c r="E105" s="46">
        <v>2543.0625</v>
      </c>
      <c r="F105" s="43" t="str">
        <f t="shared" si="13"/>
        <v>N/A</v>
      </c>
      <c r="G105" s="46">
        <v>1688.2432432000001</v>
      </c>
      <c r="H105" s="43" t="str">
        <f t="shared" si="14"/>
        <v>N/A</v>
      </c>
      <c r="I105" s="12">
        <v>-9.9</v>
      </c>
      <c r="J105" s="12">
        <v>-33.6</v>
      </c>
      <c r="K105" s="44" t="s">
        <v>732</v>
      </c>
      <c r="L105" s="9" t="str">
        <f t="shared" si="15"/>
        <v>No</v>
      </c>
    </row>
    <row r="106" spans="1:12" ht="25.5" x14ac:dyDescent="0.2">
      <c r="A106" s="45" t="s">
        <v>568</v>
      </c>
      <c r="B106" s="34" t="s">
        <v>217</v>
      </c>
      <c r="C106" s="46">
        <v>54681250</v>
      </c>
      <c r="D106" s="43" t="str">
        <f t="shared" si="12"/>
        <v>N/A</v>
      </c>
      <c r="E106" s="46">
        <v>60713249</v>
      </c>
      <c r="F106" s="43" t="str">
        <f t="shared" si="13"/>
        <v>N/A</v>
      </c>
      <c r="G106" s="46">
        <v>74344610</v>
      </c>
      <c r="H106" s="43" t="str">
        <f t="shared" si="14"/>
        <v>N/A</v>
      </c>
      <c r="I106" s="12">
        <v>11.03</v>
      </c>
      <c r="J106" s="12">
        <v>22.45</v>
      </c>
      <c r="K106" s="44" t="s">
        <v>732</v>
      </c>
      <c r="L106" s="9" t="str">
        <f t="shared" si="15"/>
        <v>Yes</v>
      </c>
    </row>
    <row r="107" spans="1:12" x14ac:dyDescent="0.2">
      <c r="A107" s="45" t="s">
        <v>569</v>
      </c>
      <c r="B107" s="34" t="s">
        <v>217</v>
      </c>
      <c r="C107" s="35">
        <v>14269</v>
      </c>
      <c r="D107" s="43" t="str">
        <f t="shared" si="12"/>
        <v>N/A</v>
      </c>
      <c r="E107" s="35">
        <v>15542</v>
      </c>
      <c r="F107" s="43" t="str">
        <f t="shared" si="13"/>
        <v>N/A</v>
      </c>
      <c r="G107" s="35">
        <v>13603</v>
      </c>
      <c r="H107" s="43" t="str">
        <f t="shared" si="14"/>
        <v>N/A</v>
      </c>
      <c r="I107" s="12">
        <v>8.9209999999999994</v>
      </c>
      <c r="J107" s="12">
        <v>-12.5</v>
      </c>
      <c r="K107" s="44" t="s">
        <v>732</v>
      </c>
      <c r="L107" s="9" t="str">
        <f t="shared" si="15"/>
        <v>Yes</v>
      </c>
    </row>
    <row r="108" spans="1:12" x14ac:dyDescent="0.2">
      <c r="A108" s="45" t="s">
        <v>1330</v>
      </c>
      <c r="B108" s="34" t="s">
        <v>217</v>
      </c>
      <c r="C108" s="46">
        <v>3832.1711402000001</v>
      </c>
      <c r="D108" s="43" t="str">
        <f t="shared" si="12"/>
        <v>N/A</v>
      </c>
      <c r="E108" s="46">
        <v>3906.3987259999999</v>
      </c>
      <c r="F108" s="43" t="str">
        <f t="shared" si="13"/>
        <v>N/A</v>
      </c>
      <c r="G108" s="46">
        <v>5465.3098581000004</v>
      </c>
      <c r="H108" s="43" t="str">
        <f t="shared" si="14"/>
        <v>N/A</v>
      </c>
      <c r="I108" s="12">
        <v>1.9370000000000001</v>
      </c>
      <c r="J108" s="12">
        <v>39.909999999999997</v>
      </c>
      <c r="K108" s="44" t="s">
        <v>732</v>
      </c>
      <c r="L108" s="9" t="str">
        <f t="shared" si="15"/>
        <v>No</v>
      </c>
    </row>
    <row r="109" spans="1:12" x14ac:dyDescent="0.2">
      <c r="A109" s="45" t="s">
        <v>570</v>
      </c>
      <c r="B109" s="34" t="s">
        <v>217</v>
      </c>
      <c r="C109" s="46">
        <v>3613855</v>
      </c>
      <c r="D109" s="43" t="str">
        <f t="shared" si="12"/>
        <v>N/A</v>
      </c>
      <c r="E109" s="46">
        <v>4194854</v>
      </c>
      <c r="F109" s="43" t="str">
        <f t="shared" si="13"/>
        <v>N/A</v>
      </c>
      <c r="G109" s="46">
        <v>4684566</v>
      </c>
      <c r="H109" s="43" t="str">
        <f t="shared" si="14"/>
        <v>N/A</v>
      </c>
      <c r="I109" s="12">
        <v>16.079999999999998</v>
      </c>
      <c r="J109" s="12">
        <v>11.67</v>
      </c>
      <c r="K109" s="44" t="s">
        <v>732</v>
      </c>
      <c r="L109" s="9" t="str">
        <f t="shared" si="15"/>
        <v>Yes</v>
      </c>
    </row>
    <row r="110" spans="1:12" x14ac:dyDescent="0.2">
      <c r="A110" s="45" t="s">
        <v>571</v>
      </c>
      <c r="B110" s="34" t="s">
        <v>217</v>
      </c>
      <c r="C110" s="35">
        <v>7881</v>
      </c>
      <c r="D110" s="43" t="str">
        <f t="shared" si="12"/>
        <v>N/A</v>
      </c>
      <c r="E110" s="35">
        <v>6332</v>
      </c>
      <c r="F110" s="43" t="str">
        <f t="shared" si="13"/>
        <v>N/A</v>
      </c>
      <c r="G110" s="35">
        <v>6215</v>
      </c>
      <c r="H110" s="43" t="str">
        <f t="shared" si="14"/>
        <v>N/A</v>
      </c>
      <c r="I110" s="12">
        <v>-19.7</v>
      </c>
      <c r="J110" s="12">
        <v>-1.85</v>
      </c>
      <c r="K110" s="44" t="s">
        <v>732</v>
      </c>
      <c r="L110" s="9" t="str">
        <f t="shared" si="15"/>
        <v>Yes</v>
      </c>
    </row>
    <row r="111" spans="1:12" x14ac:dyDescent="0.2">
      <c r="A111" s="45" t="s">
        <v>1331</v>
      </c>
      <c r="B111" s="34" t="s">
        <v>217</v>
      </c>
      <c r="C111" s="46">
        <v>458.55284862000002</v>
      </c>
      <c r="D111" s="43" t="str">
        <f t="shared" si="12"/>
        <v>N/A</v>
      </c>
      <c r="E111" s="46">
        <v>662.48483891000001</v>
      </c>
      <c r="F111" s="43" t="str">
        <f t="shared" si="13"/>
        <v>N/A</v>
      </c>
      <c r="G111" s="46">
        <v>753.75156878999996</v>
      </c>
      <c r="H111" s="43" t="str">
        <f t="shared" si="14"/>
        <v>N/A</v>
      </c>
      <c r="I111" s="12">
        <v>44.47</v>
      </c>
      <c r="J111" s="12">
        <v>13.78</v>
      </c>
      <c r="K111" s="44" t="s">
        <v>732</v>
      </c>
      <c r="L111" s="9" t="str">
        <f t="shared" si="15"/>
        <v>Yes</v>
      </c>
    </row>
    <row r="112" spans="1:12" ht="25.5" x14ac:dyDescent="0.2">
      <c r="A112" s="45" t="s">
        <v>572</v>
      </c>
      <c r="B112" s="34" t="s">
        <v>217</v>
      </c>
      <c r="C112" s="46">
        <v>2445230</v>
      </c>
      <c r="D112" s="43" t="str">
        <f t="shared" si="12"/>
        <v>N/A</v>
      </c>
      <c r="E112" s="46">
        <v>1739721</v>
      </c>
      <c r="F112" s="43" t="str">
        <f t="shared" si="13"/>
        <v>N/A</v>
      </c>
      <c r="G112" s="46">
        <v>124368</v>
      </c>
      <c r="H112" s="43" t="str">
        <f t="shared" si="14"/>
        <v>N/A</v>
      </c>
      <c r="I112" s="12">
        <v>-28.9</v>
      </c>
      <c r="J112" s="12">
        <v>-92.9</v>
      </c>
      <c r="K112" s="44" t="s">
        <v>732</v>
      </c>
      <c r="L112" s="9" t="str">
        <f t="shared" si="15"/>
        <v>No</v>
      </c>
    </row>
    <row r="113" spans="1:12" x14ac:dyDescent="0.2">
      <c r="A113" s="45" t="s">
        <v>573</v>
      </c>
      <c r="B113" s="34" t="s">
        <v>217</v>
      </c>
      <c r="C113" s="35">
        <v>1585</v>
      </c>
      <c r="D113" s="43" t="str">
        <f t="shared" si="12"/>
        <v>N/A</v>
      </c>
      <c r="E113" s="35">
        <v>2247</v>
      </c>
      <c r="F113" s="43" t="str">
        <f t="shared" si="13"/>
        <v>N/A</v>
      </c>
      <c r="G113" s="35">
        <v>1349</v>
      </c>
      <c r="H113" s="43" t="str">
        <f t="shared" si="14"/>
        <v>N/A</v>
      </c>
      <c r="I113" s="12">
        <v>41.77</v>
      </c>
      <c r="J113" s="12">
        <v>-40</v>
      </c>
      <c r="K113" s="44" t="s">
        <v>732</v>
      </c>
      <c r="L113" s="9" t="str">
        <f t="shared" si="15"/>
        <v>No</v>
      </c>
    </row>
    <row r="114" spans="1:12" ht="25.5" x14ac:dyDescent="0.2">
      <c r="A114" s="45" t="s">
        <v>1332</v>
      </c>
      <c r="B114" s="34" t="s">
        <v>217</v>
      </c>
      <c r="C114" s="46">
        <v>1542.7318611999999</v>
      </c>
      <c r="D114" s="43" t="str">
        <f t="shared" si="12"/>
        <v>N/A</v>
      </c>
      <c r="E114" s="46">
        <v>774.24165554000001</v>
      </c>
      <c r="F114" s="43" t="str">
        <f t="shared" si="13"/>
        <v>N/A</v>
      </c>
      <c r="G114" s="46">
        <v>92.19273536</v>
      </c>
      <c r="H114" s="43" t="str">
        <f t="shared" si="14"/>
        <v>N/A</v>
      </c>
      <c r="I114" s="12">
        <v>-49.8</v>
      </c>
      <c r="J114" s="12">
        <v>-88.1</v>
      </c>
      <c r="K114" s="44" t="s">
        <v>732</v>
      </c>
      <c r="L114" s="9" t="str">
        <f t="shared" si="15"/>
        <v>No</v>
      </c>
    </row>
    <row r="115" spans="1:12" ht="25.5" x14ac:dyDescent="0.2">
      <c r="A115" s="45" t="s">
        <v>574</v>
      </c>
      <c r="B115" s="34" t="s">
        <v>217</v>
      </c>
      <c r="C115" s="46">
        <v>19462604</v>
      </c>
      <c r="D115" s="43" t="str">
        <f t="shared" si="12"/>
        <v>N/A</v>
      </c>
      <c r="E115" s="46">
        <v>23460501</v>
      </c>
      <c r="F115" s="43" t="str">
        <f t="shared" si="13"/>
        <v>N/A</v>
      </c>
      <c r="G115" s="46">
        <v>21144225</v>
      </c>
      <c r="H115" s="43" t="str">
        <f t="shared" si="14"/>
        <v>N/A</v>
      </c>
      <c r="I115" s="12">
        <v>20.54</v>
      </c>
      <c r="J115" s="12">
        <v>-9.8699999999999992</v>
      </c>
      <c r="K115" s="44" t="s">
        <v>732</v>
      </c>
      <c r="L115" s="9" t="str">
        <f t="shared" si="15"/>
        <v>Yes</v>
      </c>
    </row>
    <row r="116" spans="1:12" x14ac:dyDescent="0.2">
      <c r="A116" s="3" t="s">
        <v>575</v>
      </c>
      <c r="B116" s="34" t="s">
        <v>217</v>
      </c>
      <c r="C116" s="35">
        <v>12493</v>
      </c>
      <c r="D116" s="43" t="str">
        <f t="shared" si="12"/>
        <v>N/A</v>
      </c>
      <c r="E116" s="35">
        <v>14850</v>
      </c>
      <c r="F116" s="43" t="str">
        <f t="shared" si="13"/>
        <v>N/A</v>
      </c>
      <c r="G116" s="35">
        <v>14428</v>
      </c>
      <c r="H116" s="43" t="str">
        <f t="shared" si="14"/>
        <v>N/A</v>
      </c>
      <c r="I116" s="12">
        <v>18.87</v>
      </c>
      <c r="J116" s="12">
        <v>-2.84</v>
      </c>
      <c r="K116" s="44" t="s">
        <v>732</v>
      </c>
      <c r="L116" s="9" t="str">
        <f t="shared" si="15"/>
        <v>Yes</v>
      </c>
    </row>
    <row r="117" spans="1:12" ht="25.5" x14ac:dyDescent="0.2">
      <c r="A117" s="3" t="s">
        <v>1333</v>
      </c>
      <c r="B117" s="34" t="s">
        <v>217</v>
      </c>
      <c r="C117" s="46">
        <v>1557.8807331999999</v>
      </c>
      <c r="D117" s="43" t="str">
        <f t="shared" si="12"/>
        <v>N/A</v>
      </c>
      <c r="E117" s="46">
        <v>1579.8317172</v>
      </c>
      <c r="F117" s="43" t="str">
        <f t="shared" si="13"/>
        <v>N/A</v>
      </c>
      <c r="G117" s="46">
        <v>1465.4993761999999</v>
      </c>
      <c r="H117" s="43" t="str">
        <f t="shared" si="14"/>
        <v>N/A</v>
      </c>
      <c r="I117" s="12">
        <v>1.409</v>
      </c>
      <c r="J117" s="12">
        <v>-7.24</v>
      </c>
      <c r="K117" s="44" t="s">
        <v>732</v>
      </c>
      <c r="L117" s="9" t="str">
        <f t="shared" si="15"/>
        <v>Yes</v>
      </c>
    </row>
    <row r="118" spans="1:12" ht="25.5" x14ac:dyDescent="0.2">
      <c r="A118" s="4" t="s">
        <v>576</v>
      </c>
      <c r="B118" s="34" t="s">
        <v>217</v>
      </c>
      <c r="C118" s="46">
        <v>0</v>
      </c>
      <c r="D118" s="43" t="str">
        <f t="shared" si="12"/>
        <v>N/A</v>
      </c>
      <c r="E118" s="46">
        <v>53</v>
      </c>
      <c r="F118" s="43" t="str">
        <f t="shared" si="13"/>
        <v>N/A</v>
      </c>
      <c r="G118" s="46">
        <v>0</v>
      </c>
      <c r="H118" s="43" t="str">
        <f t="shared" si="14"/>
        <v>N/A</v>
      </c>
      <c r="I118" s="12" t="s">
        <v>1743</v>
      </c>
      <c r="J118" s="12">
        <v>-100</v>
      </c>
      <c r="K118" s="44" t="s">
        <v>732</v>
      </c>
      <c r="L118" s="9" t="str">
        <f t="shared" si="15"/>
        <v>No</v>
      </c>
    </row>
    <row r="119" spans="1:12" x14ac:dyDescent="0.2">
      <c r="A119" s="4" t="s">
        <v>577</v>
      </c>
      <c r="B119" s="34" t="s">
        <v>217</v>
      </c>
      <c r="C119" s="35">
        <v>0</v>
      </c>
      <c r="D119" s="43" t="str">
        <f t="shared" si="12"/>
        <v>N/A</v>
      </c>
      <c r="E119" s="35">
        <v>11</v>
      </c>
      <c r="F119" s="43" t="str">
        <f t="shared" si="13"/>
        <v>N/A</v>
      </c>
      <c r="G119" s="35">
        <v>0</v>
      </c>
      <c r="H119" s="43" t="str">
        <f t="shared" si="14"/>
        <v>N/A</v>
      </c>
      <c r="I119" s="12" t="s">
        <v>1743</v>
      </c>
      <c r="J119" s="12">
        <v>-100</v>
      </c>
      <c r="K119" s="44" t="s">
        <v>732</v>
      </c>
      <c r="L119" s="9" t="str">
        <f t="shared" si="15"/>
        <v>No</v>
      </c>
    </row>
    <row r="120" spans="1:12" ht="25.5" x14ac:dyDescent="0.2">
      <c r="A120" s="4" t="s">
        <v>1334</v>
      </c>
      <c r="B120" s="34" t="s">
        <v>217</v>
      </c>
      <c r="C120" s="46" t="s">
        <v>1743</v>
      </c>
      <c r="D120" s="43" t="str">
        <f t="shared" si="12"/>
        <v>N/A</v>
      </c>
      <c r="E120" s="46">
        <v>26.5</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236260</v>
      </c>
      <c r="D124" s="43" t="str">
        <f t="shared" si="12"/>
        <v>N/A</v>
      </c>
      <c r="E124" s="46">
        <v>91137</v>
      </c>
      <c r="F124" s="43" t="str">
        <f t="shared" si="13"/>
        <v>N/A</v>
      </c>
      <c r="G124" s="46">
        <v>0</v>
      </c>
      <c r="H124" s="43" t="str">
        <f t="shared" si="14"/>
        <v>N/A</v>
      </c>
      <c r="I124" s="12">
        <v>-61.4</v>
      </c>
      <c r="J124" s="12">
        <v>-100</v>
      </c>
      <c r="K124" s="44" t="s">
        <v>732</v>
      </c>
      <c r="L124" s="9" t="str">
        <f t="shared" si="15"/>
        <v>No</v>
      </c>
    </row>
    <row r="125" spans="1:12" x14ac:dyDescent="0.2">
      <c r="A125" s="2" t="s">
        <v>581</v>
      </c>
      <c r="B125" s="34" t="s">
        <v>217</v>
      </c>
      <c r="C125" s="35">
        <v>184</v>
      </c>
      <c r="D125" s="43" t="str">
        <f t="shared" si="12"/>
        <v>N/A</v>
      </c>
      <c r="E125" s="35">
        <v>119</v>
      </c>
      <c r="F125" s="43" t="str">
        <f t="shared" si="13"/>
        <v>N/A</v>
      </c>
      <c r="G125" s="35">
        <v>0</v>
      </c>
      <c r="H125" s="43" t="str">
        <f t="shared" si="14"/>
        <v>N/A</v>
      </c>
      <c r="I125" s="12">
        <v>-35.299999999999997</v>
      </c>
      <c r="J125" s="12">
        <v>-100</v>
      </c>
      <c r="K125" s="44" t="s">
        <v>732</v>
      </c>
      <c r="L125" s="9" t="str">
        <f t="shared" si="15"/>
        <v>No</v>
      </c>
    </row>
    <row r="126" spans="1:12" ht="25.5" x14ac:dyDescent="0.2">
      <c r="A126" s="2" t="s">
        <v>1336</v>
      </c>
      <c r="B126" s="34" t="s">
        <v>217</v>
      </c>
      <c r="C126" s="46">
        <v>1284.0217391000001</v>
      </c>
      <c r="D126" s="43" t="str">
        <f t="shared" si="12"/>
        <v>N/A</v>
      </c>
      <c r="E126" s="46">
        <v>765.85714285999995</v>
      </c>
      <c r="F126" s="43" t="str">
        <f t="shared" si="13"/>
        <v>N/A</v>
      </c>
      <c r="G126" s="46" t="s">
        <v>1743</v>
      </c>
      <c r="H126" s="43" t="str">
        <f t="shared" si="14"/>
        <v>N/A</v>
      </c>
      <c r="I126" s="12">
        <v>-40.4</v>
      </c>
      <c r="J126" s="12" t="s">
        <v>1743</v>
      </c>
      <c r="K126" s="44" t="s">
        <v>732</v>
      </c>
      <c r="L126" s="9" t="str">
        <f t="shared" si="15"/>
        <v>N/A</v>
      </c>
    </row>
    <row r="127" spans="1:12" ht="25.5" x14ac:dyDescent="0.2">
      <c r="A127" s="2" t="s">
        <v>582</v>
      </c>
      <c r="B127" s="34" t="s">
        <v>217</v>
      </c>
      <c r="C127" s="46">
        <v>11216</v>
      </c>
      <c r="D127" s="43" t="str">
        <f t="shared" si="12"/>
        <v>N/A</v>
      </c>
      <c r="E127" s="46">
        <v>5386</v>
      </c>
      <c r="F127" s="43" t="str">
        <f t="shared" si="13"/>
        <v>N/A</v>
      </c>
      <c r="G127" s="46">
        <v>0</v>
      </c>
      <c r="H127" s="43" t="str">
        <f t="shared" si="14"/>
        <v>N/A</v>
      </c>
      <c r="I127" s="12">
        <v>-52</v>
      </c>
      <c r="J127" s="12">
        <v>-100</v>
      </c>
      <c r="K127" s="44" t="s">
        <v>732</v>
      </c>
      <c r="L127" s="9" t="str">
        <f t="shared" si="15"/>
        <v>No</v>
      </c>
    </row>
    <row r="128" spans="1:12" x14ac:dyDescent="0.2">
      <c r="A128" s="2" t="s">
        <v>583</v>
      </c>
      <c r="B128" s="34" t="s">
        <v>217</v>
      </c>
      <c r="C128" s="35">
        <v>44</v>
      </c>
      <c r="D128" s="43" t="str">
        <f t="shared" si="12"/>
        <v>N/A</v>
      </c>
      <c r="E128" s="35">
        <v>23</v>
      </c>
      <c r="F128" s="43" t="str">
        <f t="shared" si="13"/>
        <v>N/A</v>
      </c>
      <c r="G128" s="35">
        <v>0</v>
      </c>
      <c r="H128" s="43" t="str">
        <f t="shared" si="14"/>
        <v>N/A</v>
      </c>
      <c r="I128" s="12">
        <v>-47.7</v>
      </c>
      <c r="J128" s="12">
        <v>-100</v>
      </c>
      <c r="K128" s="44" t="s">
        <v>732</v>
      </c>
      <c r="L128" s="9" t="str">
        <f t="shared" si="15"/>
        <v>No</v>
      </c>
    </row>
    <row r="129" spans="1:12" ht="25.5" x14ac:dyDescent="0.2">
      <c r="A129" s="2" t="s">
        <v>1337</v>
      </c>
      <c r="B129" s="34" t="s">
        <v>217</v>
      </c>
      <c r="C129" s="46">
        <v>254.90909091</v>
      </c>
      <c r="D129" s="43" t="str">
        <f t="shared" si="12"/>
        <v>N/A</v>
      </c>
      <c r="E129" s="46">
        <v>234.17391304</v>
      </c>
      <c r="F129" s="43" t="str">
        <f t="shared" si="13"/>
        <v>N/A</v>
      </c>
      <c r="G129" s="46" t="s">
        <v>1743</v>
      </c>
      <c r="H129" s="43" t="str">
        <f t="shared" si="14"/>
        <v>N/A</v>
      </c>
      <c r="I129" s="12">
        <v>-8.1300000000000008</v>
      </c>
      <c r="J129" s="12" t="s">
        <v>1743</v>
      </c>
      <c r="K129" s="44" t="s">
        <v>732</v>
      </c>
      <c r="L129" s="9" t="str">
        <f t="shared" si="15"/>
        <v>N/A</v>
      </c>
    </row>
    <row r="130" spans="1:12" ht="25.5" x14ac:dyDescent="0.2">
      <c r="A130" s="2" t="s">
        <v>584</v>
      </c>
      <c r="B130" s="34" t="s">
        <v>217</v>
      </c>
      <c r="C130" s="46">
        <v>0</v>
      </c>
      <c r="D130" s="43" t="str">
        <f t="shared" si="12"/>
        <v>N/A</v>
      </c>
      <c r="E130" s="46">
        <v>0</v>
      </c>
      <c r="F130" s="43" t="str">
        <f t="shared" si="13"/>
        <v>N/A</v>
      </c>
      <c r="G130" s="46">
        <v>0</v>
      </c>
      <c r="H130" s="43" t="str">
        <f t="shared" si="14"/>
        <v>N/A</v>
      </c>
      <c r="I130" s="12" t="s">
        <v>1743</v>
      </c>
      <c r="J130" s="12" t="s">
        <v>1743</v>
      </c>
      <c r="K130" s="44" t="s">
        <v>732</v>
      </c>
      <c r="L130" s="9" t="str">
        <f t="shared" si="15"/>
        <v>N/A</v>
      </c>
    </row>
    <row r="131" spans="1:12" x14ac:dyDescent="0.2">
      <c r="A131" s="2" t="s">
        <v>585</v>
      </c>
      <c r="B131" s="34" t="s">
        <v>217</v>
      </c>
      <c r="C131" s="35">
        <v>0</v>
      </c>
      <c r="D131" s="43" t="str">
        <f t="shared" si="12"/>
        <v>N/A</v>
      </c>
      <c r="E131" s="35">
        <v>0</v>
      </c>
      <c r="F131" s="43" t="str">
        <f t="shared" si="13"/>
        <v>N/A</v>
      </c>
      <c r="G131" s="35">
        <v>0</v>
      </c>
      <c r="H131" s="43" t="str">
        <f t="shared" si="14"/>
        <v>N/A</v>
      </c>
      <c r="I131" s="12" t="s">
        <v>1743</v>
      </c>
      <c r="J131" s="12" t="s">
        <v>1743</v>
      </c>
      <c r="K131" s="44" t="s">
        <v>732</v>
      </c>
      <c r="L131" s="9" t="str">
        <f t="shared" si="15"/>
        <v>N/A</v>
      </c>
    </row>
    <row r="132" spans="1:12" x14ac:dyDescent="0.2">
      <c r="A132" s="2" t="s">
        <v>1338</v>
      </c>
      <c r="B132" s="34" t="s">
        <v>217</v>
      </c>
      <c r="C132" s="46" t="s">
        <v>1743</v>
      </c>
      <c r="D132" s="43" t="str">
        <f t="shared" si="12"/>
        <v>N/A</v>
      </c>
      <c r="E132" s="46" t="s">
        <v>1743</v>
      </c>
      <c r="F132" s="43" t="str">
        <f t="shared" si="13"/>
        <v>N/A</v>
      </c>
      <c r="G132" s="46" t="s">
        <v>1743</v>
      </c>
      <c r="H132" s="43" t="str">
        <f t="shared" si="14"/>
        <v>N/A</v>
      </c>
      <c r="I132" s="12" t="s">
        <v>1743</v>
      </c>
      <c r="J132" s="12" t="s">
        <v>1743</v>
      </c>
      <c r="K132" s="44" t="s">
        <v>732</v>
      </c>
      <c r="L132" s="9" t="str">
        <f t="shared" si="15"/>
        <v>N/A</v>
      </c>
    </row>
    <row r="133" spans="1:12" ht="25.5" x14ac:dyDescent="0.2">
      <c r="A133" s="2" t="s">
        <v>586</v>
      </c>
      <c r="B133" s="34" t="s">
        <v>217</v>
      </c>
      <c r="C133" s="46">
        <v>241208</v>
      </c>
      <c r="D133" s="43" t="str">
        <f t="shared" si="12"/>
        <v>N/A</v>
      </c>
      <c r="E133" s="46">
        <v>177114</v>
      </c>
      <c r="F133" s="43" t="str">
        <f t="shared" si="13"/>
        <v>N/A</v>
      </c>
      <c r="G133" s="46">
        <v>80281</v>
      </c>
      <c r="H133" s="43" t="str">
        <f t="shared" si="14"/>
        <v>N/A</v>
      </c>
      <c r="I133" s="12">
        <v>-26.6</v>
      </c>
      <c r="J133" s="12">
        <v>-54.7</v>
      </c>
      <c r="K133" s="44" t="s">
        <v>732</v>
      </c>
      <c r="L133" s="9" t="str">
        <f>IF(J133="Div by 0", "N/A", IF(OR(J133="N/A",K133="N/A"),"N/A", IF(J133&gt;VALUE(MID(K133,1,2)), "No", IF(J133&lt;-1*VALUE(MID(K133,1,2)), "No", "Yes"))))</f>
        <v>No</v>
      </c>
    </row>
    <row r="134" spans="1:12" x14ac:dyDescent="0.2">
      <c r="A134" s="2" t="s">
        <v>587</v>
      </c>
      <c r="B134" s="34" t="s">
        <v>217</v>
      </c>
      <c r="C134" s="35">
        <v>1634</v>
      </c>
      <c r="D134" s="43" t="str">
        <f t="shared" si="12"/>
        <v>N/A</v>
      </c>
      <c r="E134" s="35">
        <v>1340</v>
      </c>
      <c r="F134" s="43" t="str">
        <f t="shared" si="13"/>
        <v>N/A</v>
      </c>
      <c r="G134" s="35">
        <v>983</v>
      </c>
      <c r="H134" s="43" t="str">
        <f t="shared" si="14"/>
        <v>N/A</v>
      </c>
      <c r="I134" s="12">
        <v>-18</v>
      </c>
      <c r="J134" s="12">
        <v>-26.6</v>
      </c>
      <c r="K134" s="44" t="s">
        <v>732</v>
      </c>
      <c r="L134" s="9" t="str">
        <f t="shared" ref="L134:L138" si="16">IF(J134="Div by 0", "N/A", IF(OR(J134="N/A",K134="N/A"),"N/A", IF(J134&gt;VALUE(MID(K134,1,2)), "No", IF(J134&lt;-1*VALUE(MID(K134,1,2)), "No", "Yes"))))</f>
        <v>Yes</v>
      </c>
    </row>
    <row r="135" spans="1:12" ht="25.5" x14ac:dyDescent="0.2">
      <c r="A135" s="2" t="s">
        <v>1339</v>
      </c>
      <c r="B135" s="34" t="s">
        <v>217</v>
      </c>
      <c r="C135" s="46">
        <v>147.61811506000001</v>
      </c>
      <c r="D135" s="43" t="str">
        <f t="shared" si="12"/>
        <v>N/A</v>
      </c>
      <c r="E135" s="46">
        <v>132.17462687</v>
      </c>
      <c r="F135" s="43" t="str">
        <f t="shared" si="13"/>
        <v>N/A</v>
      </c>
      <c r="G135" s="46">
        <v>81.669379450999998</v>
      </c>
      <c r="H135" s="43" t="str">
        <f t="shared" si="14"/>
        <v>N/A</v>
      </c>
      <c r="I135" s="12">
        <v>-10.5</v>
      </c>
      <c r="J135" s="12">
        <v>-38.200000000000003</v>
      </c>
      <c r="K135" s="44" t="s">
        <v>732</v>
      </c>
      <c r="L135" s="9" t="str">
        <f t="shared" si="16"/>
        <v>No</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12920189</v>
      </c>
      <c r="D139" s="43" t="str">
        <f t="shared" si="17"/>
        <v>N/A</v>
      </c>
      <c r="E139" s="46">
        <v>15720040</v>
      </c>
      <c r="F139" s="43" t="str">
        <f t="shared" si="18"/>
        <v>N/A</v>
      </c>
      <c r="G139" s="46">
        <v>18967254</v>
      </c>
      <c r="H139" s="43" t="str">
        <f t="shared" si="19"/>
        <v>N/A</v>
      </c>
      <c r="I139" s="12">
        <v>21.67</v>
      </c>
      <c r="J139" s="12">
        <v>20.66</v>
      </c>
      <c r="K139" s="44" t="s">
        <v>732</v>
      </c>
      <c r="L139" s="9" t="str">
        <f t="shared" ref="L139:L150" si="20">IF(J139="Div by 0", "N/A", IF(K139="N/A","N/A", IF(J139&gt;VALUE(MID(K139,1,2)), "No", IF(J139&lt;-1*VALUE(MID(K139,1,2)), "No", "Yes"))))</f>
        <v>Yes</v>
      </c>
    </row>
    <row r="140" spans="1:12" ht="25.5" x14ac:dyDescent="0.2">
      <c r="A140" s="2" t="s">
        <v>591</v>
      </c>
      <c r="B140" s="34" t="s">
        <v>217</v>
      </c>
      <c r="C140" s="35">
        <v>8621</v>
      </c>
      <c r="D140" s="43" t="str">
        <f t="shared" si="17"/>
        <v>N/A</v>
      </c>
      <c r="E140" s="35">
        <v>10823</v>
      </c>
      <c r="F140" s="43" t="str">
        <f t="shared" si="18"/>
        <v>N/A</v>
      </c>
      <c r="G140" s="35">
        <v>9980</v>
      </c>
      <c r="H140" s="43" t="str">
        <f t="shared" si="19"/>
        <v>N/A</v>
      </c>
      <c r="I140" s="12">
        <v>25.54</v>
      </c>
      <c r="J140" s="12">
        <v>-7.79</v>
      </c>
      <c r="K140" s="44" t="s">
        <v>732</v>
      </c>
      <c r="L140" s="9" t="str">
        <f t="shared" si="20"/>
        <v>Yes</v>
      </c>
    </row>
    <row r="141" spans="1:12" ht="25.5" x14ac:dyDescent="0.2">
      <c r="A141" s="2" t="s">
        <v>1341</v>
      </c>
      <c r="B141" s="34" t="s">
        <v>217</v>
      </c>
      <c r="C141" s="46">
        <v>1498.6879712</v>
      </c>
      <c r="D141" s="43" t="str">
        <f t="shared" si="17"/>
        <v>N/A</v>
      </c>
      <c r="E141" s="46">
        <v>1452.4660445</v>
      </c>
      <c r="F141" s="43" t="str">
        <f t="shared" si="18"/>
        <v>N/A</v>
      </c>
      <c r="G141" s="46">
        <v>1900.5264529000001</v>
      </c>
      <c r="H141" s="43" t="str">
        <f t="shared" si="19"/>
        <v>N/A</v>
      </c>
      <c r="I141" s="12">
        <v>-3.08</v>
      </c>
      <c r="J141" s="12">
        <v>30.85</v>
      </c>
      <c r="K141" s="44" t="s">
        <v>732</v>
      </c>
      <c r="L141" s="9" t="str">
        <f t="shared" si="20"/>
        <v>No</v>
      </c>
    </row>
    <row r="142" spans="1:12" ht="25.5" x14ac:dyDescent="0.2">
      <c r="A142" s="2" t="s">
        <v>592</v>
      </c>
      <c r="B142" s="34" t="s">
        <v>217</v>
      </c>
      <c r="C142" s="46">
        <v>0</v>
      </c>
      <c r="D142" s="43" t="str">
        <f t="shared" si="17"/>
        <v>N/A</v>
      </c>
      <c r="E142" s="46">
        <v>0</v>
      </c>
      <c r="F142" s="43" t="str">
        <f t="shared" si="18"/>
        <v>N/A</v>
      </c>
      <c r="G142" s="46">
        <v>0</v>
      </c>
      <c r="H142" s="43" t="str">
        <f t="shared" si="19"/>
        <v>N/A</v>
      </c>
      <c r="I142" s="12" t="s">
        <v>1743</v>
      </c>
      <c r="J142" s="12" t="s">
        <v>1743</v>
      </c>
      <c r="K142" s="44" t="s">
        <v>732</v>
      </c>
      <c r="L142" s="9" t="str">
        <f t="shared" si="20"/>
        <v>N/A</v>
      </c>
    </row>
    <row r="143" spans="1:12" x14ac:dyDescent="0.2">
      <c r="A143" s="3" t="s">
        <v>593</v>
      </c>
      <c r="B143" s="34" t="s">
        <v>217</v>
      </c>
      <c r="C143" s="35">
        <v>0</v>
      </c>
      <c r="D143" s="43" t="str">
        <f t="shared" si="17"/>
        <v>N/A</v>
      </c>
      <c r="E143" s="35">
        <v>0</v>
      </c>
      <c r="F143" s="43" t="str">
        <f t="shared" si="18"/>
        <v>N/A</v>
      </c>
      <c r="G143" s="35">
        <v>0</v>
      </c>
      <c r="H143" s="43" t="str">
        <f t="shared" si="19"/>
        <v>N/A</v>
      </c>
      <c r="I143" s="12" t="s">
        <v>1743</v>
      </c>
      <c r="J143" s="12" t="s">
        <v>1743</v>
      </c>
      <c r="K143" s="44" t="s">
        <v>732</v>
      </c>
      <c r="L143" s="9" t="str">
        <f t="shared" si="20"/>
        <v>N/A</v>
      </c>
    </row>
    <row r="144" spans="1:12" ht="25.5" x14ac:dyDescent="0.2">
      <c r="A144" s="3" t="s">
        <v>1342</v>
      </c>
      <c r="B144" s="34" t="s">
        <v>217</v>
      </c>
      <c r="C144" s="46" t="s">
        <v>1743</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709407</v>
      </c>
      <c r="D145" s="43" t="str">
        <f t="shared" si="17"/>
        <v>N/A</v>
      </c>
      <c r="E145" s="46">
        <v>496942</v>
      </c>
      <c r="F145" s="43" t="str">
        <f t="shared" si="18"/>
        <v>N/A</v>
      </c>
      <c r="G145" s="46">
        <v>360427</v>
      </c>
      <c r="H145" s="43" t="str">
        <f t="shared" si="19"/>
        <v>N/A</v>
      </c>
      <c r="I145" s="12">
        <v>-29.9</v>
      </c>
      <c r="J145" s="12">
        <v>-27.5</v>
      </c>
      <c r="K145" s="44" t="s">
        <v>732</v>
      </c>
      <c r="L145" s="9" t="str">
        <f t="shared" si="20"/>
        <v>Yes</v>
      </c>
    </row>
    <row r="146" spans="1:12" x14ac:dyDescent="0.2">
      <c r="A146" s="2" t="s">
        <v>595</v>
      </c>
      <c r="B146" s="34" t="s">
        <v>217</v>
      </c>
      <c r="C146" s="35">
        <v>1754</v>
      </c>
      <c r="D146" s="43" t="str">
        <f t="shared" si="17"/>
        <v>N/A</v>
      </c>
      <c r="E146" s="35">
        <v>1848</v>
      </c>
      <c r="F146" s="43" t="str">
        <f t="shared" si="18"/>
        <v>N/A</v>
      </c>
      <c r="G146" s="35">
        <v>1133</v>
      </c>
      <c r="H146" s="43" t="str">
        <f t="shared" si="19"/>
        <v>N/A</v>
      </c>
      <c r="I146" s="12">
        <v>5.359</v>
      </c>
      <c r="J146" s="12">
        <v>-38.700000000000003</v>
      </c>
      <c r="K146" s="44" t="s">
        <v>732</v>
      </c>
      <c r="L146" s="9" t="str">
        <f t="shared" si="20"/>
        <v>No</v>
      </c>
    </row>
    <row r="147" spans="1:12" ht="25.5" x14ac:dyDescent="0.2">
      <c r="A147" s="2" t="s">
        <v>1343</v>
      </c>
      <c r="B147" s="34" t="s">
        <v>217</v>
      </c>
      <c r="C147" s="46">
        <v>404.45096920999998</v>
      </c>
      <c r="D147" s="43" t="str">
        <f t="shared" si="17"/>
        <v>N/A</v>
      </c>
      <c r="E147" s="46">
        <v>268.90800866000001</v>
      </c>
      <c r="F147" s="43" t="str">
        <f t="shared" si="18"/>
        <v>N/A</v>
      </c>
      <c r="G147" s="46">
        <v>318.11738746999998</v>
      </c>
      <c r="H147" s="43" t="str">
        <f t="shared" si="19"/>
        <v>N/A</v>
      </c>
      <c r="I147" s="12">
        <v>-33.5</v>
      </c>
      <c r="J147" s="12">
        <v>18.3</v>
      </c>
      <c r="K147" s="44" t="s">
        <v>732</v>
      </c>
      <c r="L147" s="9" t="str">
        <f t="shared" si="20"/>
        <v>Yes</v>
      </c>
    </row>
    <row r="148" spans="1:12" ht="25.5" x14ac:dyDescent="0.2">
      <c r="A148" s="2" t="s">
        <v>596</v>
      </c>
      <c r="B148" s="34" t="s">
        <v>217</v>
      </c>
      <c r="C148" s="46">
        <v>0</v>
      </c>
      <c r="D148" s="43" t="str">
        <f t="shared" si="17"/>
        <v>N/A</v>
      </c>
      <c r="E148" s="46">
        <v>0</v>
      </c>
      <c r="F148" s="43" t="str">
        <f t="shared" si="18"/>
        <v>N/A</v>
      </c>
      <c r="G148" s="46">
        <v>0</v>
      </c>
      <c r="H148" s="43" t="str">
        <f t="shared" si="19"/>
        <v>N/A</v>
      </c>
      <c r="I148" s="12" t="s">
        <v>1743</v>
      </c>
      <c r="J148" s="12" t="s">
        <v>1743</v>
      </c>
      <c r="K148" s="44" t="s">
        <v>732</v>
      </c>
      <c r="L148" s="9" t="str">
        <f t="shared" si="20"/>
        <v>N/A</v>
      </c>
    </row>
    <row r="149" spans="1:12" x14ac:dyDescent="0.2">
      <c r="A149" s="2" t="s">
        <v>597</v>
      </c>
      <c r="B149" s="34" t="s">
        <v>217</v>
      </c>
      <c r="C149" s="35">
        <v>0</v>
      </c>
      <c r="D149" s="43" t="str">
        <f t="shared" si="17"/>
        <v>N/A</v>
      </c>
      <c r="E149" s="35">
        <v>0</v>
      </c>
      <c r="F149" s="43" t="str">
        <f t="shared" si="18"/>
        <v>N/A</v>
      </c>
      <c r="G149" s="35">
        <v>0</v>
      </c>
      <c r="H149" s="43" t="str">
        <f t="shared" si="19"/>
        <v>N/A</v>
      </c>
      <c r="I149" s="12" t="s">
        <v>1743</v>
      </c>
      <c r="J149" s="12" t="s">
        <v>1743</v>
      </c>
      <c r="K149" s="44" t="s">
        <v>732</v>
      </c>
      <c r="L149" s="9" t="str">
        <f t="shared" si="20"/>
        <v>N/A</v>
      </c>
    </row>
    <row r="150" spans="1:12" ht="25.5" x14ac:dyDescent="0.2">
      <c r="A150" s="4" t="s">
        <v>1344</v>
      </c>
      <c r="B150" s="34" t="s">
        <v>217</v>
      </c>
      <c r="C150" s="46" t="s">
        <v>1743</v>
      </c>
      <c r="D150" s="43" t="str">
        <f t="shared" si="17"/>
        <v>N/A</v>
      </c>
      <c r="E150" s="46" t="s">
        <v>1743</v>
      </c>
      <c r="F150" s="43" t="str">
        <f t="shared" si="18"/>
        <v>N/A</v>
      </c>
      <c r="G150" s="46" t="s">
        <v>1743</v>
      </c>
      <c r="H150" s="43" t="str">
        <f t="shared" si="19"/>
        <v>N/A</v>
      </c>
      <c r="I150" s="12" t="s">
        <v>1743</v>
      </c>
      <c r="J150" s="12" t="s">
        <v>1743</v>
      </c>
      <c r="K150" s="44" t="s">
        <v>732</v>
      </c>
      <c r="L150" s="9" t="str">
        <f t="shared" si="20"/>
        <v>N/A</v>
      </c>
    </row>
    <row r="151" spans="1:12" ht="25.5" x14ac:dyDescent="0.2">
      <c r="A151" s="4" t="s">
        <v>1345</v>
      </c>
      <c r="B151" s="34" t="s">
        <v>217</v>
      </c>
      <c r="C151" s="46">
        <v>622.48147114999995</v>
      </c>
      <c r="D151" s="43" t="str">
        <f t="shared" ref="D151:D170" si="21">IF($B151="N/A","N/A",IF(C151&gt;10,"No",IF(C151&lt;-10,"No","Yes")))</f>
        <v>N/A</v>
      </c>
      <c r="E151" s="46">
        <v>539.54277886</v>
      </c>
      <c r="F151" s="43" t="str">
        <f t="shared" ref="F151:F170" si="22">IF($B151="N/A","N/A",IF(E151&gt;10,"No",IF(E151&lt;-10,"No","Yes")))</f>
        <v>N/A</v>
      </c>
      <c r="G151" s="46">
        <v>315.80931766999998</v>
      </c>
      <c r="H151" s="43" t="str">
        <f t="shared" ref="H151:H170" si="23">IF($B151="N/A","N/A",IF(G151&gt;10,"No",IF(G151&lt;-10,"No","Yes")))</f>
        <v>N/A</v>
      </c>
      <c r="I151" s="12">
        <v>-13.3</v>
      </c>
      <c r="J151" s="12">
        <v>-41.5</v>
      </c>
      <c r="K151" s="44" t="s">
        <v>732</v>
      </c>
      <c r="L151" s="9" t="str">
        <f t="shared" ref="L151:L170" si="24">IF(J151="Div by 0", "N/A", IF(K151="N/A","N/A", IF(J151&gt;VALUE(MID(K151,1,2)), "No", IF(J151&lt;-1*VALUE(MID(K151,1,2)), "No", "Yes"))))</f>
        <v>No</v>
      </c>
    </row>
    <row r="152" spans="1:12" ht="25.5" x14ac:dyDescent="0.2">
      <c r="A152" s="4" t="s">
        <v>1346</v>
      </c>
      <c r="B152" s="34" t="s">
        <v>217</v>
      </c>
      <c r="C152" s="46">
        <v>349.21180880999998</v>
      </c>
      <c r="D152" s="43" t="str">
        <f t="shared" si="21"/>
        <v>N/A</v>
      </c>
      <c r="E152" s="46">
        <v>830.18284424000001</v>
      </c>
      <c r="F152" s="43" t="str">
        <f t="shared" si="22"/>
        <v>N/A</v>
      </c>
      <c r="G152" s="46">
        <v>167.55085714000001</v>
      </c>
      <c r="H152" s="43" t="str">
        <f t="shared" si="23"/>
        <v>N/A</v>
      </c>
      <c r="I152" s="12">
        <v>137.69999999999999</v>
      </c>
      <c r="J152" s="12">
        <v>-79.8</v>
      </c>
      <c r="K152" s="44" t="s">
        <v>732</v>
      </c>
      <c r="L152" s="9" t="str">
        <f t="shared" si="24"/>
        <v>No</v>
      </c>
    </row>
    <row r="153" spans="1:12" ht="25.5" x14ac:dyDescent="0.2">
      <c r="A153" s="4" t="s">
        <v>1347</v>
      </c>
      <c r="B153" s="34" t="s">
        <v>217</v>
      </c>
      <c r="C153" s="46">
        <v>887.52190542000005</v>
      </c>
      <c r="D153" s="43" t="str">
        <f t="shared" si="21"/>
        <v>N/A</v>
      </c>
      <c r="E153" s="46">
        <v>939.28664956</v>
      </c>
      <c r="F153" s="43" t="str">
        <f t="shared" si="22"/>
        <v>N/A</v>
      </c>
      <c r="G153" s="46">
        <v>837.83750132</v>
      </c>
      <c r="H153" s="43" t="str">
        <f t="shared" si="23"/>
        <v>N/A</v>
      </c>
      <c r="I153" s="12">
        <v>5.8330000000000002</v>
      </c>
      <c r="J153" s="12">
        <v>-10.8</v>
      </c>
      <c r="K153" s="44" t="s">
        <v>732</v>
      </c>
      <c r="L153" s="9" t="str">
        <f t="shared" si="24"/>
        <v>Yes</v>
      </c>
    </row>
    <row r="154" spans="1:12" ht="25.5" x14ac:dyDescent="0.2">
      <c r="A154" s="4" t="s">
        <v>1348</v>
      </c>
      <c r="B154" s="34" t="s">
        <v>217</v>
      </c>
      <c r="C154" s="46">
        <v>649.78061869999999</v>
      </c>
      <c r="D154" s="43" t="str">
        <f t="shared" si="21"/>
        <v>N/A</v>
      </c>
      <c r="E154" s="46">
        <v>528.23587836000002</v>
      </c>
      <c r="F154" s="43" t="str">
        <f t="shared" si="22"/>
        <v>N/A</v>
      </c>
      <c r="G154" s="46">
        <v>193.61013027999999</v>
      </c>
      <c r="H154" s="43" t="str">
        <f t="shared" si="23"/>
        <v>N/A</v>
      </c>
      <c r="I154" s="12">
        <v>-18.7</v>
      </c>
      <c r="J154" s="12">
        <v>-63.3</v>
      </c>
      <c r="K154" s="44" t="s">
        <v>732</v>
      </c>
      <c r="L154" s="9" t="str">
        <f t="shared" si="24"/>
        <v>No</v>
      </c>
    </row>
    <row r="155" spans="1:12" ht="25.5" x14ac:dyDescent="0.2">
      <c r="A155" s="2" t="s">
        <v>1349</v>
      </c>
      <c r="B155" s="34" t="s">
        <v>217</v>
      </c>
      <c r="C155" s="46">
        <v>473.24634055000001</v>
      </c>
      <c r="D155" s="43" t="str">
        <f t="shared" si="21"/>
        <v>N/A</v>
      </c>
      <c r="E155" s="46">
        <v>389.84014675999998</v>
      </c>
      <c r="F155" s="43" t="str">
        <f t="shared" si="22"/>
        <v>N/A</v>
      </c>
      <c r="G155" s="46">
        <v>254.98883606000001</v>
      </c>
      <c r="H155" s="43" t="str">
        <f t="shared" si="23"/>
        <v>N/A</v>
      </c>
      <c r="I155" s="12">
        <v>-17.600000000000001</v>
      </c>
      <c r="J155" s="12">
        <v>-34.6</v>
      </c>
      <c r="K155" s="44" t="s">
        <v>732</v>
      </c>
      <c r="L155" s="9" t="str">
        <f t="shared" si="24"/>
        <v>No</v>
      </c>
    </row>
    <row r="156" spans="1:12" ht="25.5" x14ac:dyDescent="0.2">
      <c r="A156" s="2" t="s">
        <v>1350</v>
      </c>
      <c r="B156" s="34" t="s">
        <v>217</v>
      </c>
      <c r="C156" s="46">
        <v>82.098843125000002</v>
      </c>
      <c r="D156" s="43" t="str">
        <f t="shared" si="21"/>
        <v>N/A</v>
      </c>
      <c r="E156" s="46">
        <v>70.507624175999993</v>
      </c>
      <c r="F156" s="43" t="str">
        <f t="shared" si="22"/>
        <v>N/A</v>
      </c>
      <c r="G156" s="46">
        <v>54.521450727000001</v>
      </c>
      <c r="H156" s="43" t="str">
        <f t="shared" si="23"/>
        <v>N/A</v>
      </c>
      <c r="I156" s="12">
        <v>-14.1</v>
      </c>
      <c r="J156" s="12">
        <v>-22.7</v>
      </c>
      <c r="K156" s="44" t="s">
        <v>732</v>
      </c>
      <c r="L156" s="9" t="str">
        <f t="shared" si="24"/>
        <v>Yes</v>
      </c>
    </row>
    <row r="157" spans="1:12" ht="25.5" x14ac:dyDescent="0.2">
      <c r="A157" s="2" t="s">
        <v>1351</v>
      </c>
      <c r="B157" s="34" t="s">
        <v>217</v>
      </c>
      <c r="C157" s="46">
        <v>1856.0656045000001</v>
      </c>
      <c r="D157" s="43" t="str">
        <f t="shared" si="21"/>
        <v>N/A</v>
      </c>
      <c r="E157" s="46">
        <v>1723.3363431</v>
      </c>
      <c r="F157" s="43" t="str">
        <f t="shared" si="22"/>
        <v>N/A</v>
      </c>
      <c r="G157" s="46">
        <v>1674.5737142999999</v>
      </c>
      <c r="H157" s="43" t="str">
        <f t="shared" si="23"/>
        <v>N/A</v>
      </c>
      <c r="I157" s="12">
        <v>-7.15</v>
      </c>
      <c r="J157" s="12">
        <v>-2.83</v>
      </c>
      <c r="K157" s="44" t="s">
        <v>732</v>
      </c>
      <c r="L157" s="9" t="str">
        <f t="shared" si="24"/>
        <v>Yes</v>
      </c>
    </row>
    <row r="158" spans="1:12" ht="25.5" x14ac:dyDescent="0.2">
      <c r="A158" s="2" t="s">
        <v>1352</v>
      </c>
      <c r="B158" s="34" t="s">
        <v>217</v>
      </c>
      <c r="C158" s="46">
        <v>299.44100602999998</v>
      </c>
      <c r="D158" s="43" t="str">
        <f t="shared" si="21"/>
        <v>N/A</v>
      </c>
      <c r="E158" s="46">
        <v>305.55659710999998</v>
      </c>
      <c r="F158" s="43" t="str">
        <f t="shared" si="22"/>
        <v>N/A</v>
      </c>
      <c r="G158" s="46">
        <v>280.22162428000001</v>
      </c>
      <c r="H158" s="43" t="str">
        <f t="shared" si="23"/>
        <v>N/A</v>
      </c>
      <c r="I158" s="12">
        <v>2.0419999999999998</v>
      </c>
      <c r="J158" s="12">
        <v>-8.2899999999999991</v>
      </c>
      <c r="K158" s="44" t="s">
        <v>732</v>
      </c>
      <c r="L158" s="9" t="str">
        <f t="shared" si="24"/>
        <v>Yes</v>
      </c>
    </row>
    <row r="159" spans="1:12" ht="25.5" x14ac:dyDescent="0.2">
      <c r="A159" s="2" t="s">
        <v>1353</v>
      </c>
      <c r="B159" s="34" t="s">
        <v>217</v>
      </c>
      <c r="C159" s="46">
        <v>18.332387779000001</v>
      </c>
      <c r="D159" s="43" t="str">
        <f t="shared" si="21"/>
        <v>N/A</v>
      </c>
      <c r="E159" s="46">
        <v>19.270225382</v>
      </c>
      <c r="F159" s="43" t="str">
        <f t="shared" si="22"/>
        <v>N/A</v>
      </c>
      <c r="G159" s="46">
        <v>10.884803288000001</v>
      </c>
      <c r="H159" s="43" t="str">
        <f t="shared" si="23"/>
        <v>N/A</v>
      </c>
      <c r="I159" s="12">
        <v>5.1159999999999997</v>
      </c>
      <c r="J159" s="12">
        <v>-43.5</v>
      </c>
      <c r="K159" s="44" t="s">
        <v>732</v>
      </c>
      <c r="L159" s="9" t="str">
        <f t="shared" si="24"/>
        <v>No</v>
      </c>
    </row>
    <row r="160" spans="1:12" ht="25.5" x14ac:dyDescent="0.2">
      <c r="A160" s="4" t="s">
        <v>1354</v>
      </c>
      <c r="B160" s="34" t="s">
        <v>217</v>
      </c>
      <c r="C160" s="46">
        <v>3.8397684838999999</v>
      </c>
      <c r="D160" s="43" t="str">
        <f t="shared" si="21"/>
        <v>N/A</v>
      </c>
      <c r="E160" s="46">
        <v>2.3742187160000001</v>
      </c>
      <c r="F160" s="43" t="str">
        <f t="shared" si="22"/>
        <v>N/A</v>
      </c>
      <c r="G160" s="46">
        <v>2.945510707</v>
      </c>
      <c r="H160" s="43" t="str">
        <f t="shared" si="23"/>
        <v>N/A</v>
      </c>
      <c r="I160" s="12">
        <v>-38.200000000000003</v>
      </c>
      <c r="J160" s="12">
        <v>24.06</v>
      </c>
      <c r="K160" s="44" t="s">
        <v>732</v>
      </c>
      <c r="L160" s="9" t="str">
        <f t="shared" si="24"/>
        <v>Yes</v>
      </c>
    </row>
    <row r="161" spans="1:12" x14ac:dyDescent="0.2">
      <c r="A161" s="4" t="s">
        <v>1355</v>
      </c>
      <c r="B161" s="34" t="s">
        <v>217</v>
      </c>
      <c r="C161" s="46">
        <v>27.236349248</v>
      </c>
      <c r="D161" s="43" t="str">
        <f t="shared" si="21"/>
        <v>N/A</v>
      </c>
      <c r="E161" s="46">
        <v>26.729881798000001</v>
      </c>
      <c r="F161" s="43" t="str">
        <f t="shared" si="22"/>
        <v>N/A</v>
      </c>
      <c r="G161" s="46">
        <v>24.257657275</v>
      </c>
      <c r="H161" s="43" t="str">
        <f t="shared" si="23"/>
        <v>N/A</v>
      </c>
      <c r="I161" s="12">
        <v>-1.86</v>
      </c>
      <c r="J161" s="12">
        <v>-9.25</v>
      </c>
      <c r="K161" s="44" t="s">
        <v>732</v>
      </c>
      <c r="L161" s="9" t="str">
        <f t="shared" si="24"/>
        <v>Yes</v>
      </c>
    </row>
    <row r="162" spans="1:12" x14ac:dyDescent="0.2">
      <c r="A162" s="4" t="s">
        <v>1356</v>
      </c>
      <c r="B162" s="34" t="s">
        <v>217</v>
      </c>
      <c r="C162" s="46">
        <v>4.6485473290000003</v>
      </c>
      <c r="D162" s="43" t="str">
        <f t="shared" si="21"/>
        <v>N/A</v>
      </c>
      <c r="E162" s="46">
        <v>5.4029345372000002</v>
      </c>
      <c r="F162" s="43" t="str">
        <f t="shared" si="22"/>
        <v>N/A</v>
      </c>
      <c r="G162" s="46">
        <v>8.9577142856999998</v>
      </c>
      <c r="H162" s="43" t="str">
        <f t="shared" si="23"/>
        <v>N/A</v>
      </c>
      <c r="I162" s="12">
        <v>16.23</v>
      </c>
      <c r="J162" s="12">
        <v>65.790000000000006</v>
      </c>
      <c r="K162" s="44" t="s">
        <v>732</v>
      </c>
      <c r="L162" s="9" t="str">
        <f t="shared" si="24"/>
        <v>No</v>
      </c>
    </row>
    <row r="163" spans="1:12" ht="25.5" x14ac:dyDescent="0.2">
      <c r="A163" s="4" t="s">
        <v>1357</v>
      </c>
      <c r="B163" s="34" t="s">
        <v>217</v>
      </c>
      <c r="C163" s="46">
        <v>100.40009272</v>
      </c>
      <c r="D163" s="43" t="str">
        <f t="shared" si="21"/>
        <v>N/A</v>
      </c>
      <c r="E163" s="46">
        <v>110.78674255</v>
      </c>
      <c r="F163" s="43" t="str">
        <f t="shared" si="22"/>
        <v>N/A</v>
      </c>
      <c r="G163" s="46">
        <v>116.46997995</v>
      </c>
      <c r="H163" s="43" t="str">
        <f t="shared" si="23"/>
        <v>N/A</v>
      </c>
      <c r="I163" s="12">
        <v>10.35</v>
      </c>
      <c r="J163" s="12">
        <v>5.13</v>
      </c>
      <c r="K163" s="44" t="s">
        <v>732</v>
      </c>
      <c r="L163" s="9" t="str">
        <f t="shared" si="24"/>
        <v>Yes</v>
      </c>
    </row>
    <row r="164" spans="1:12" x14ac:dyDescent="0.2">
      <c r="A164" s="4" t="s">
        <v>1358</v>
      </c>
      <c r="B164" s="34" t="s">
        <v>217</v>
      </c>
      <c r="C164" s="46">
        <v>10.755452908000001</v>
      </c>
      <c r="D164" s="43" t="str">
        <f t="shared" si="21"/>
        <v>N/A</v>
      </c>
      <c r="E164" s="46">
        <v>9.7333455130999997</v>
      </c>
      <c r="F164" s="43" t="str">
        <f t="shared" si="22"/>
        <v>N/A</v>
      </c>
      <c r="G164" s="46">
        <v>7.9594943906999998</v>
      </c>
      <c r="H164" s="43" t="str">
        <f t="shared" si="23"/>
        <v>N/A</v>
      </c>
      <c r="I164" s="12">
        <v>-9.5</v>
      </c>
      <c r="J164" s="12">
        <v>-18.2</v>
      </c>
      <c r="K164" s="44" t="s">
        <v>732</v>
      </c>
      <c r="L164" s="9" t="str">
        <f t="shared" si="24"/>
        <v>Yes</v>
      </c>
    </row>
    <row r="165" spans="1:12" x14ac:dyDescent="0.2">
      <c r="A165" s="4" t="s">
        <v>1359</v>
      </c>
      <c r="B165" s="34" t="s">
        <v>217</v>
      </c>
      <c r="C165" s="46">
        <v>8.3828230022000003</v>
      </c>
      <c r="D165" s="43" t="str">
        <f t="shared" si="21"/>
        <v>N/A</v>
      </c>
      <c r="E165" s="46">
        <v>9.0745247037999999</v>
      </c>
      <c r="F165" s="43" t="str">
        <f t="shared" si="22"/>
        <v>N/A</v>
      </c>
      <c r="G165" s="46">
        <v>8.6711785189999997</v>
      </c>
      <c r="H165" s="43" t="str">
        <f t="shared" si="23"/>
        <v>N/A</v>
      </c>
      <c r="I165" s="12">
        <v>8.2509999999999994</v>
      </c>
      <c r="J165" s="12">
        <v>-4.4400000000000004</v>
      </c>
      <c r="K165" s="44" t="s">
        <v>732</v>
      </c>
      <c r="L165" s="9" t="str">
        <f t="shared" si="24"/>
        <v>Yes</v>
      </c>
    </row>
    <row r="166" spans="1:12" x14ac:dyDescent="0.2">
      <c r="A166" s="4" t="s">
        <v>1360</v>
      </c>
      <c r="B166" s="34" t="s">
        <v>217</v>
      </c>
      <c r="C166" s="46">
        <v>3276.7565737999998</v>
      </c>
      <c r="D166" s="43" t="str">
        <f t="shared" si="21"/>
        <v>N/A</v>
      </c>
      <c r="E166" s="46">
        <v>3238.3256124999998</v>
      </c>
      <c r="F166" s="43" t="str">
        <f t="shared" si="22"/>
        <v>N/A</v>
      </c>
      <c r="G166" s="46">
        <v>2909.5698566000001</v>
      </c>
      <c r="H166" s="43" t="str">
        <f t="shared" si="23"/>
        <v>N/A</v>
      </c>
      <c r="I166" s="12">
        <v>-1.17</v>
      </c>
      <c r="J166" s="12">
        <v>-10.199999999999999</v>
      </c>
      <c r="K166" s="44" t="s">
        <v>732</v>
      </c>
      <c r="L166" s="9" t="str">
        <f t="shared" si="24"/>
        <v>Yes</v>
      </c>
    </row>
    <row r="167" spans="1:12" x14ac:dyDescent="0.2">
      <c r="A167" s="45" t="s">
        <v>1361</v>
      </c>
      <c r="B167" s="34" t="s">
        <v>217</v>
      </c>
      <c r="C167" s="46">
        <v>1249.1134021</v>
      </c>
      <c r="D167" s="43" t="str">
        <f t="shared" si="21"/>
        <v>N/A</v>
      </c>
      <c r="E167" s="46">
        <v>1975.5507901000001</v>
      </c>
      <c r="F167" s="43" t="str">
        <f t="shared" si="22"/>
        <v>N/A</v>
      </c>
      <c r="G167" s="46">
        <v>1359.0674286000001</v>
      </c>
      <c r="H167" s="43" t="str">
        <f t="shared" si="23"/>
        <v>N/A</v>
      </c>
      <c r="I167" s="12">
        <v>58.16</v>
      </c>
      <c r="J167" s="12">
        <v>-31.2</v>
      </c>
      <c r="K167" s="44" t="s">
        <v>732</v>
      </c>
      <c r="L167" s="9" t="str">
        <f t="shared" si="24"/>
        <v>No</v>
      </c>
    </row>
    <row r="168" spans="1:12" x14ac:dyDescent="0.2">
      <c r="A168" s="45" t="s">
        <v>1362</v>
      </c>
      <c r="B168" s="34" t="s">
        <v>217</v>
      </c>
      <c r="C168" s="46">
        <v>4848.3869572000003</v>
      </c>
      <c r="D168" s="43" t="str">
        <f t="shared" si="21"/>
        <v>N/A</v>
      </c>
      <c r="E168" s="46">
        <v>5233.1482348999998</v>
      </c>
      <c r="F168" s="43" t="str">
        <f t="shared" si="22"/>
        <v>N/A</v>
      </c>
      <c r="G168" s="46">
        <v>6282.9531849000005</v>
      </c>
      <c r="H168" s="43" t="str">
        <f t="shared" si="23"/>
        <v>N/A</v>
      </c>
      <c r="I168" s="12">
        <v>7.9359999999999999</v>
      </c>
      <c r="J168" s="12">
        <v>20.059999999999999</v>
      </c>
      <c r="K168" s="44" t="s">
        <v>732</v>
      </c>
      <c r="L168" s="9" t="str">
        <f t="shared" si="24"/>
        <v>Yes</v>
      </c>
    </row>
    <row r="169" spans="1:12" x14ac:dyDescent="0.2">
      <c r="A169" s="45" t="s">
        <v>1363</v>
      </c>
      <c r="B169" s="34" t="s">
        <v>217</v>
      </c>
      <c r="C169" s="46">
        <v>2888.7467129000001</v>
      </c>
      <c r="D169" s="43" t="str">
        <f t="shared" si="21"/>
        <v>N/A</v>
      </c>
      <c r="E169" s="46">
        <v>3064.8314039000002</v>
      </c>
      <c r="F169" s="43" t="str">
        <f t="shared" si="22"/>
        <v>N/A</v>
      </c>
      <c r="G169" s="46">
        <v>2328.2774518000001</v>
      </c>
      <c r="H169" s="43" t="str">
        <f t="shared" si="23"/>
        <v>N/A</v>
      </c>
      <c r="I169" s="12">
        <v>6.0960000000000001</v>
      </c>
      <c r="J169" s="12">
        <v>-24</v>
      </c>
      <c r="K169" s="44" t="s">
        <v>732</v>
      </c>
      <c r="L169" s="9" t="str">
        <f t="shared" si="24"/>
        <v>Yes</v>
      </c>
    </row>
    <row r="170" spans="1:12" x14ac:dyDescent="0.2">
      <c r="A170" s="45" t="s">
        <v>1364</v>
      </c>
      <c r="B170" s="34" t="s">
        <v>217</v>
      </c>
      <c r="C170" s="46">
        <v>2935.5960232000002</v>
      </c>
      <c r="D170" s="43" t="str">
        <f t="shared" si="21"/>
        <v>N/A</v>
      </c>
      <c r="E170" s="46">
        <v>2628.3500442</v>
      </c>
      <c r="F170" s="43" t="str">
        <f t="shared" si="22"/>
        <v>N/A</v>
      </c>
      <c r="G170" s="46">
        <v>2336.0299518000002</v>
      </c>
      <c r="H170" s="43" t="str">
        <f t="shared" si="23"/>
        <v>N/A</v>
      </c>
      <c r="I170" s="12">
        <v>-10.5</v>
      </c>
      <c r="J170" s="12">
        <v>-11.1</v>
      </c>
      <c r="K170" s="44" t="s">
        <v>732</v>
      </c>
      <c r="L170" s="9" t="str">
        <f t="shared" si="24"/>
        <v>Yes</v>
      </c>
    </row>
    <row r="171" spans="1:12" x14ac:dyDescent="0.2">
      <c r="A171" s="45" t="s">
        <v>85</v>
      </c>
      <c r="B171" s="34" t="s">
        <v>217</v>
      </c>
      <c r="C171" s="8">
        <v>7.6949165315999997</v>
      </c>
      <c r="D171" s="43" t="str">
        <f t="shared" ref="D171:D202" si="25">IF($B171="N/A","N/A",IF(C171&gt;10,"No",IF(C171&lt;-10,"No","Yes")))</f>
        <v>N/A</v>
      </c>
      <c r="E171" s="8">
        <v>6.6282218753000004</v>
      </c>
      <c r="F171" s="43" t="str">
        <f t="shared" ref="F171:F202" si="26">IF($B171="N/A","N/A",IF(E171&gt;10,"No",IF(E171&lt;-10,"No","Yes")))</f>
        <v>N/A</v>
      </c>
      <c r="G171" s="8">
        <v>3.281948249</v>
      </c>
      <c r="H171" s="43" t="str">
        <f t="shared" ref="H171:H202" si="27">IF($B171="N/A","N/A",IF(G171&gt;10,"No",IF(G171&lt;-10,"No","Yes")))</f>
        <v>N/A</v>
      </c>
      <c r="I171" s="12">
        <v>-13.9</v>
      </c>
      <c r="J171" s="12">
        <v>-50.5</v>
      </c>
      <c r="K171" s="44" t="s">
        <v>732</v>
      </c>
      <c r="L171" s="9" t="str">
        <f t="shared" ref="L171:L202" si="28">IF(J171="Div by 0", "N/A", IF(K171="N/A","N/A", IF(J171&gt;VALUE(MID(K171,1,2)), "No", IF(J171&lt;-1*VALUE(MID(K171,1,2)), "No", "Yes"))))</f>
        <v>No</v>
      </c>
    </row>
    <row r="172" spans="1:12" x14ac:dyDescent="0.2">
      <c r="A172" s="45" t="s">
        <v>465</v>
      </c>
      <c r="B172" s="34" t="s">
        <v>217</v>
      </c>
      <c r="C172" s="8">
        <v>3.4676663542999999</v>
      </c>
      <c r="D172" s="43" t="str">
        <f t="shared" si="25"/>
        <v>N/A</v>
      </c>
      <c r="E172" s="8">
        <v>4.1760722348000003</v>
      </c>
      <c r="F172" s="43" t="str">
        <f t="shared" si="26"/>
        <v>N/A</v>
      </c>
      <c r="G172" s="8">
        <v>1.9428571428999999</v>
      </c>
      <c r="H172" s="43" t="str">
        <f t="shared" si="27"/>
        <v>N/A</v>
      </c>
      <c r="I172" s="12">
        <v>20.43</v>
      </c>
      <c r="J172" s="12">
        <v>-53.5</v>
      </c>
      <c r="K172" s="44" t="s">
        <v>732</v>
      </c>
      <c r="L172" s="9" t="str">
        <f t="shared" si="28"/>
        <v>No</v>
      </c>
    </row>
    <row r="173" spans="1:12" x14ac:dyDescent="0.2">
      <c r="A173" s="45" t="s">
        <v>466</v>
      </c>
      <c r="B173" s="34" t="s">
        <v>217</v>
      </c>
      <c r="C173" s="8">
        <v>4.4235821357000003</v>
      </c>
      <c r="D173" s="43" t="str">
        <f t="shared" si="25"/>
        <v>N/A</v>
      </c>
      <c r="E173" s="8">
        <v>4.5753822118</v>
      </c>
      <c r="F173" s="43" t="str">
        <f t="shared" si="26"/>
        <v>N/A</v>
      </c>
      <c r="G173" s="8">
        <v>3.9428792515</v>
      </c>
      <c r="H173" s="43" t="str">
        <f t="shared" si="27"/>
        <v>N/A</v>
      </c>
      <c r="I173" s="12">
        <v>3.4319999999999999</v>
      </c>
      <c r="J173" s="12">
        <v>-13.8</v>
      </c>
      <c r="K173" s="44" t="s">
        <v>732</v>
      </c>
      <c r="L173" s="9" t="str">
        <f t="shared" si="28"/>
        <v>Yes</v>
      </c>
    </row>
    <row r="174" spans="1:12" x14ac:dyDescent="0.2">
      <c r="A174" s="2" t="s">
        <v>467</v>
      </c>
      <c r="B174" s="34" t="s">
        <v>217</v>
      </c>
      <c r="C174" s="8">
        <v>10.119983133</v>
      </c>
      <c r="D174" s="43" t="str">
        <f t="shared" si="25"/>
        <v>N/A</v>
      </c>
      <c r="E174" s="8">
        <v>8.8740885913999996</v>
      </c>
      <c r="F174" s="43" t="str">
        <f t="shared" si="26"/>
        <v>N/A</v>
      </c>
      <c r="G174" s="8">
        <v>2.4724706612</v>
      </c>
      <c r="H174" s="43" t="str">
        <f t="shared" si="27"/>
        <v>N/A</v>
      </c>
      <c r="I174" s="12">
        <v>-12.3</v>
      </c>
      <c r="J174" s="12">
        <v>-72.099999999999994</v>
      </c>
      <c r="K174" s="44" t="s">
        <v>732</v>
      </c>
      <c r="L174" s="9" t="str">
        <f t="shared" si="28"/>
        <v>No</v>
      </c>
    </row>
    <row r="175" spans="1:12" x14ac:dyDescent="0.2">
      <c r="A175" s="2" t="s">
        <v>468</v>
      </c>
      <c r="B175" s="34" t="s">
        <v>217</v>
      </c>
      <c r="C175" s="8">
        <v>6.997759522</v>
      </c>
      <c r="D175" s="43" t="str">
        <f t="shared" si="25"/>
        <v>N/A</v>
      </c>
      <c r="E175" s="8">
        <v>5.4990791362999998</v>
      </c>
      <c r="F175" s="43" t="str">
        <f t="shared" si="26"/>
        <v>N/A</v>
      </c>
      <c r="G175" s="8">
        <v>3.8026816599000002</v>
      </c>
      <c r="H175" s="43" t="str">
        <f t="shared" si="27"/>
        <v>N/A</v>
      </c>
      <c r="I175" s="12">
        <v>-21.4</v>
      </c>
      <c r="J175" s="12">
        <v>-30.8</v>
      </c>
      <c r="K175" s="44" t="s">
        <v>732</v>
      </c>
      <c r="L175" s="9" t="str">
        <f t="shared" si="28"/>
        <v>No</v>
      </c>
    </row>
    <row r="176" spans="1:12" x14ac:dyDescent="0.2">
      <c r="A176" s="2" t="s">
        <v>1365</v>
      </c>
      <c r="B176" s="34" t="s">
        <v>217</v>
      </c>
      <c r="C176" s="8">
        <v>0.3135245129</v>
      </c>
      <c r="D176" s="43" t="str">
        <f t="shared" si="25"/>
        <v>N/A</v>
      </c>
      <c r="E176" s="8">
        <v>0.26635231149999999</v>
      </c>
      <c r="F176" s="43" t="str">
        <f t="shared" si="26"/>
        <v>N/A</v>
      </c>
      <c r="G176" s="8">
        <v>0.19832536749999999</v>
      </c>
      <c r="H176" s="43" t="str">
        <f t="shared" si="27"/>
        <v>N/A</v>
      </c>
      <c r="I176" s="12">
        <v>-15</v>
      </c>
      <c r="J176" s="12">
        <v>-25.5</v>
      </c>
      <c r="K176" s="44" t="s">
        <v>732</v>
      </c>
      <c r="L176" s="9" t="str">
        <f t="shared" si="28"/>
        <v>Yes</v>
      </c>
    </row>
    <row r="177" spans="1:12" x14ac:dyDescent="0.2">
      <c r="A177" s="2" t="s">
        <v>1366</v>
      </c>
      <c r="B177" s="34" t="s">
        <v>217</v>
      </c>
      <c r="C177" s="8">
        <v>5.5295220244000003</v>
      </c>
      <c r="D177" s="43" t="str">
        <f t="shared" si="25"/>
        <v>N/A</v>
      </c>
      <c r="E177" s="8">
        <v>5.3047404062999997</v>
      </c>
      <c r="F177" s="43" t="str">
        <f t="shared" si="26"/>
        <v>N/A</v>
      </c>
      <c r="G177" s="8">
        <v>3.7714285714</v>
      </c>
      <c r="H177" s="43" t="str">
        <f t="shared" si="27"/>
        <v>N/A</v>
      </c>
      <c r="I177" s="12">
        <v>-4.07</v>
      </c>
      <c r="J177" s="12">
        <v>-28.9</v>
      </c>
      <c r="K177" s="44" t="s">
        <v>732</v>
      </c>
      <c r="L177" s="9" t="str">
        <f t="shared" si="28"/>
        <v>Yes</v>
      </c>
    </row>
    <row r="178" spans="1:12" x14ac:dyDescent="0.2">
      <c r="A178" s="2" t="s">
        <v>1367</v>
      </c>
      <c r="B178" s="34" t="s">
        <v>217</v>
      </c>
      <c r="C178" s="8">
        <v>1.0894761242</v>
      </c>
      <c r="D178" s="43" t="str">
        <f t="shared" si="25"/>
        <v>N/A</v>
      </c>
      <c r="E178" s="8">
        <v>1.0861882973999999</v>
      </c>
      <c r="F178" s="43" t="str">
        <f t="shared" si="26"/>
        <v>N/A</v>
      </c>
      <c r="G178" s="8">
        <v>0.97780591610000001</v>
      </c>
      <c r="H178" s="43" t="str">
        <f t="shared" si="27"/>
        <v>N/A</v>
      </c>
      <c r="I178" s="12">
        <v>-0.30199999999999999</v>
      </c>
      <c r="J178" s="12">
        <v>-9.98</v>
      </c>
      <c r="K178" s="44" t="s">
        <v>732</v>
      </c>
      <c r="L178" s="9" t="str">
        <f t="shared" si="28"/>
        <v>Yes</v>
      </c>
    </row>
    <row r="179" spans="1:12" x14ac:dyDescent="0.2">
      <c r="A179" s="2" t="s">
        <v>1368</v>
      </c>
      <c r="B179" s="34" t="s">
        <v>217</v>
      </c>
      <c r="C179" s="8">
        <v>8.4333192799999998E-2</v>
      </c>
      <c r="D179" s="43" t="str">
        <f t="shared" si="25"/>
        <v>N/A</v>
      </c>
      <c r="E179" s="8">
        <v>6.9757013100000001E-2</v>
      </c>
      <c r="F179" s="43" t="str">
        <f t="shared" si="26"/>
        <v>N/A</v>
      </c>
      <c r="G179" s="8">
        <v>4.2651088199999999E-2</v>
      </c>
      <c r="H179" s="43" t="str">
        <f t="shared" si="27"/>
        <v>N/A</v>
      </c>
      <c r="I179" s="12">
        <v>-17.3</v>
      </c>
      <c r="J179" s="12">
        <v>-38.9</v>
      </c>
      <c r="K179" s="44" t="s">
        <v>732</v>
      </c>
      <c r="L179" s="9" t="str">
        <f t="shared" si="28"/>
        <v>No</v>
      </c>
    </row>
    <row r="180" spans="1:12" x14ac:dyDescent="0.2">
      <c r="A180" s="2" t="s">
        <v>1369</v>
      </c>
      <c r="B180" s="34" t="s">
        <v>217</v>
      </c>
      <c r="C180" s="8">
        <v>5.7879014200000002E-2</v>
      </c>
      <c r="D180" s="43" t="str">
        <f t="shared" si="25"/>
        <v>N/A</v>
      </c>
      <c r="E180" s="8">
        <v>5.36566266E-2</v>
      </c>
      <c r="F180" s="43" t="str">
        <f t="shared" si="26"/>
        <v>N/A</v>
      </c>
      <c r="G180" s="8">
        <v>4.5118522899999999E-2</v>
      </c>
      <c r="H180" s="43" t="str">
        <f t="shared" si="27"/>
        <v>N/A</v>
      </c>
      <c r="I180" s="12">
        <v>-7.3</v>
      </c>
      <c r="J180" s="12">
        <v>-15.9</v>
      </c>
      <c r="K180" s="44" t="s">
        <v>732</v>
      </c>
      <c r="L180" s="9" t="str">
        <f t="shared" si="28"/>
        <v>Yes</v>
      </c>
    </row>
    <row r="181" spans="1:12" x14ac:dyDescent="0.2">
      <c r="A181" s="2" t="s">
        <v>86</v>
      </c>
      <c r="B181" s="34" t="s">
        <v>217</v>
      </c>
      <c r="C181" s="8">
        <v>4.0865384615</v>
      </c>
      <c r="D181" s="43" t="str">
        <f t="shared" si="25"/>
        <v>N/A</v>
      </c>
      <c r="E181" s="8">
        <v>0.47846889949999999</v>
      </c>
      <c r="F181" s="43" t="str">
        <f t="shared" si="26"/>
        <v>N/A</v>
      </c>
      <c r="G181" s="8">
        <v>0.52219321149999998</v>
      </c>
      <c r="H181" s="43" t="str">
        <f t="shared" si="27"/>
        <v>N/A</v>
      </c>
      <c r="I181" s="12">
        <v>-88.3</v>
      </c>
      <c r="J181" s="12">
        <v>9.1379999999999999</v>
      </c>
      <c r="K181" s="44" t="s">
        <v>732</v>
      </c>
      <c r="L181" s="9" t="str">
        <f t="shared" si="28"/>
        <v>Yes</v>
      </c>
    </row>
    <row r="182" spans="1:12" x14ac:dyDescent="0.2">
      <c r="A182" s="2" t="s">
        <v>87</v>
      </c>
      <c r="B182" s="34" t="s">
        <v>217</v>
      </c>
      <c r="C182" s="8">
        <v>5.939631458</v>
      </c>
      <c r="D182" s="43" t="str">
        <f t="shared" si="25"/>
        <v>N/A</v>
      </c>
      <c r="E182" s="8">
        <v>4.0347914742000004</v>
      </c>
      <c r="F182" s="43" t="str">
        <f t="shared" si="26"/>
        <v>N/A</v>
      </c>
      <c r="G182" s="8">
        <v>3.2182562901999998</v>
      </c>
      <c r="H182" s="43" t="str">
        <f t="shared" si="27"/>
        <v>N/A</v>
      </c>
      <c r="I182" s="12">
        <v>-32.1</v>
      </c>
      <c r="J182" s="12">
        <v>-20.2</v>
      </c>
      <c r="K182" s="44" t="s">
        <v>732</v>
      </c>
      <c r="L182" s="9" t="str">
        <f t="shared" si="28"/>
        <v>Yes</v>
      </c>
    </row>
    <row r="183" spans="1:12" x14ac:dyDescent="0.2">
      <c r="A183" s="2" t="s">
        <v>469</v>
      </c>
      <c r="B183" s="34" t="s">
        <v>217</v>
      </c>
      <c r="C183" s="8">
        <v>1.6869728209999999</v>
      </c>
      <c r="D183" s="43" t="str">
        <f t="shared" si="25"/>
        <v>N/A</v>
      </c>
      <c r="E183" s="8">
        <v>1.6930022573000001</v>
      </c>
      <c r="F183" s="43" t="str">
        <f t="shared" si="26"/>
        <v>N/A</v>
      </c>
      <c r="G183" s="8">
        <v>1.6</v>
      </c>
      <c r="H183" s="43" t="str">
        <f t="shared" si="27"/>
        <v>N/A</v>
      </c>
      <c r="I183" s="12">
        <v>0.3574</v>
      </c>
      <c r="J183" s="12">
        <v>-5.49</v>
      </c>
      <c r="K183" s="44" t="s">
        <v>732</v>
      </c>
      <c r="L183" s="9" t="str">
        <f t="shared" si="28"/>
        <v>Yes</v>
      </c>
    </row>
    <row r="184" spans="1:12" x14ac:dyDescent="0.2">
      <c r="A184" s="2" t="s">
        <v>470</v>
      </c>
      <c r="B184" s="34" t="s">
        <v>217</v>
      </c>
      <c r="C184" s="8">
        <v>4.5781177561000002</v>
      </c>
      <c r="D184" s="43" t="str">
        <f t="shared" si="25"/>
        <v>N/A</v>
      </c>
      <c r="E184" s="8">
        <v>4.2554774392999999</v>
      </c>
      <c r="F184" s="43" t="str">
        <f t="shared" si="26"/>
        <v>N/A</v>
      </c>
      <c r="G184" s="8">
        <v>4.0483978756000001</v>
      </c>
      <c r="H184" s="43" t="str">
        <f t="shared" si="27"/>
        <v>N/A</v>
      </c>
      <c r="I184" s="12">
        <v>-7.05</v>
      </c>
      <c r="J184" s="12">
        <v>-4.87</v>
      </c>
      <c r="K184" s="44" t="s">
        <v>732</v>
      </c>
      <c r="L184" s="9" t="str">
        <f t="shared" si="28"/>
        <v>Yes</v>
      </c>
    </row>
    <row r="185" spans="1:12" x14ac:dyDescent="0.2">
      <c r="A185" s="2" t="s">
        <v>471</v>
      </c>
      <c r="B185" s="34" t="s">
        <v>217</v>
      </c>
      <c r="C185" s="8">
        <v>9.1980680031999995</v>
      </c>
      <c r="D185" s="43" t="str">
        <f t="shared" si="25"/>
        <v>N/A</v>
      </c>
      <c r="E185" s="8">
        <v>5.3231244497999999</v>
      </c>
      <c r="F185" s="43" t="str">
        <f t="shared" si="26"/>
        <v>N/A</v>
      </c>
      <c r="G185" s="8">
        <v>3.8592772579000001</v>
      </c>
      <c r="H185" s="43" t="str">
        <f t="shared" si="27"/>
        <v>N/A</v>
      </c>
      <c r="I185" s="12">
        <v>-42.1</v>
      </c>
      <c r="J185" s="12">
        <v>-27.5</v>
      </c>
      <c r="K185" s="44" t="s">
        <v>732</v>
      </c>
      <c r="L185" s="9" t="str">
        <f t="shared" si="28"/>
        <v>Yes</v>
      </c>
    </row>
    <row r="186" spans="1:12" x14ac:dyDescent="0.2">
      <c r="A186" s="2" t="s">
        <v>472</v>
      </c>
      <c r="B186" s="34" t="s">
        <v>217</v>
      </c>
      <c r="C186" s="8">
        <v>3.5082150858999999</v>
      </c>
      <c r="D186" s="43" t="str">
        <f t="shared" si="25"/>
        <v>N/A</v>
      </c>
      <c r="E186" s="8">
        <v>2.8539524631000002</v>
      </c>
      <c r="F186" s="43" t="str">
        <f t="shared" si="26"/>
        <v>N/A</v>
      </c>
      <c r="G186" s="8">
        <v>2.3878110575</v>
      </c>
      <c r="H186" s="43" t="str">
        <f t="shared" si="27"/>
        <v>N/A</v>
      </c>
      <c r="I186" s="12">
        <v>-18.600000000000001</v>
      </c>
      <c r="J186" s="12">
        <v>-16.3</v>
      </c>
      <c r="K186" s="44" t="s">
        <v>732</v>
      </c>
      <c r="L186" s="9" t="str">
        <f t="shared" si="28"/>
        <v>Yes</v>
      </c>
    </row>
    <row r="187" spans="1:12" x14ac:dyDescent="0.2">
      <c r="A187" s="2" t="s">
        <v>116</v>
      </c>
      <c r="B187" s="34" t="s">
        <v>217</v>
      </c>
      <c r="C187" s="8">
        <v>46.311941816999997</v>
      </c>
      <c r="D187" s="43" t="str">
        <f t="shared" si="25"/>
        <v>N/A</v>
      </c>
      <c r="E187" s="8">
        <v>41.134227545999998</v>
      </c>
      <c r="F187" s="43" t="str">
        <f t="shared" si="26"/>
        <v>N/A</v>
      </c>
      <c r="G187" s="8">
        <v>30.109208407000001</v>
      </c>
      <c r="H187" s="43" t="str">
        <f t="shared" si="27"/>
        <v>N/A</v>
      </c>
      <c r="I187" s="12">
        <v>-11.2</v>
      </c>
      <c r="J187" s="12">
        <v>-26.8</v>
      </c>
      <c r="K187" s="44" t="s">
        <v>732</v>
      </c>
      <c r="L187" s="9" t="str">
        <f t="shared" si="28"/>
        <v>Yes</v>
      </c>
    </row>
    <row r="188" spans="1:12" x14ac:dyDescent="0.2">
      <c r="A188" s="2" t="s">
        <v>473</v>
      </c>
      <c r="B188" s="34" t="s">
        <v>217</v>
      </c>
      <c r="C188" s="8">
        <v>12.652296157</v>
      </c>
      <c r="D188" s="43" t="str">
        <f t="shared" si="25"/>
        <v>N/A</v>
      </c>
      <c r="E188" s="8">
        <v>12.528216704</v>
      </c>
      <c r="F188" s="43" t="str">
        <f t="shared" si="26"/>
        <v>N/A</v>
      </c>
      <c r="G188" s="8">
        <v>9.2571428570999998</v>
      </c>
      <c r="H188" s="43" t="str">
        <f t="shared" si="27"/>
        <v>N/A</v>
      </c>
      <c r="I188" s="12">
        <v>-0.98099999999999998</v>
      </c>
      <c r="J188" s="12">
        <v>-26.1</v>
      </c>
      <c r="K188" s="44" t="s">
        <v>732</v>
      </c>
      <c r="L188" s="9" t="str">
        <f t="shared" si="28"/>
        <v>Yes</v>
      </c>
    </row>
    <row r="189" spans="1:12" x14ac:dyDescent="0.2">
      <c r="A189" s="2" t="s">
        <v>474</v>
      </c>
      <c r="B189" s="34" t="s">
        <v>217</v>
      </c>
      <c r="C189" s="8">
        <v>23.137845772999999</v>
      </c>
      <c r="D189" s="43" t="str">
        <f t="shared" si="25"/>
        <v>N/A</v>
      </c>
      <c r="E189" s="8">
        <v>22.244541160000001</v>
      </c>
      <c r="F189" s="43" t="str">
        <f t="shared" si="26"/>
        <v>N/A</v>
      </c>
      <c r="G189" s="8">
        <v>20.263093102999999</v>
      </c>
      <c r="H189" s="43" t="str">
        <f t="shared" si="27"/>
        <v>N/A</v>
      </c>
      <c r="I189" s="12">
        <v>-3.86</v>
      </c>
      <c r="J189" s="12">
        <v>-8.91</v>
      </c>
      <c r="K189" s="44" t="s">
        <v>732</v>
      </c>
      <c r="L189" s="9" t="str">
        <f t="shared" si="28"/>
        <v>Yes</v>
      </c>
    </row>
    <row r="190" spans="1:12" x14ac:dyDescent="0.2">
      <c r="A190" s="2" t="s">
        <v>475</v>
      </c>
      <c r="B190" s="34" t="s">
        <v>217</v>
      </c>
      <c r="C190" s="8">
        <v>73.001878329999997</v>
      </c>
      <c r="D190" s="43" t="str">
        <f t="shared" si="25"/>
        <v>N/A</v>
      </c>
      <c r="E190" s="8">
        <v>67.293926157000001</v>
      </c>
      <c r="F190" s="43" t="str">
        <f t="shared" si="26"/>
        <v>N/A</v>
      </c>
      <c r="G190" s="8">
        <v>45.866721812000002</v>
      </c>
      <c r="H190" s="43" t="str">
        <f t="shared" si="27"/>
        <v>N/A</v>
      </c>
      <c r="I190" s="12">
        <v>-7.82</v>
      </c>
      <c r="J190" s="12">
        <v>-31.8</v>
      </c>
      <c r="K190" s="44" t="s">
        <v>732</v>
      </c>
      <c r="L190" s="9" t="str">
        <f t="shared" si="28"/>
        <v>No</v>
      </c>
    </row>
    <row r="191" spans="1:12" x14ac:dyDescent="0.2">
      <c r="A191" s="2" t="s">
        <v>476</v>
      </c>
      <c r="B191" s="34" t="s">
        <v>217</v>
      </c>
      <c r="C191" s="8">
        <v>32.182598953999999</v>
      </c>
      <c r="D191" s="43" t="str">
        <f t="shared" si="25"/>
        <v>N/A</v>
      </c>
      <c r="E191" s="8">
        <v>26.024914076999998</v>
      </c>
      <c r="F191" s="43" t="str">
        <f t="shared" si="26"/>
        <v>N/A</v>
      </c>
      <c r="G191" s="8">
        <v>19.454181561999999</v>
      </c>
      <c r="H191" s="43" t="str">
        <f t="shared" si="27"/>
        <v>N/A</v>
      </c>
      <c r="I191" s="12">
        <v>-19.100000000000001</v>
      </c>
      <c r="J191" s="12">
        <v>-25.2</v>
      </c>
      <c r="K191" s="44" t="s">
        <v>732</v>
      </c>
      <c r="L191" s="9" t="str">
        <f t="shared" si="28"/>
        <v>Yes</v>
      </c>
    </row>
    <row r="192" spans="1:12" x14ac:dyDescent="0.2">
      <c r="A192" s="2" t="s">
        <v>1370</v>
      </c>
      <c r="B192" s="34" t="s">
        <v>217</v>
      </c>
      <c r="C192" s="35">
        <v>4.7188050930000003</v>
      </c>
      <c r="D192" s="43" t="str">
        <f t="shared" si="25"/>
        <v>N/A</v>
      </c>
      <c r="E192" s="35">
        <v>4.7629302057</v>
      </c>
      <c r="F192" s="43" t="str">
        <f t="shared" si="26"/>
        <v>N/A</v>
      </c>
      <c r="G192" s="35">
        <v>5.1781319027999997</v>
      </c>
      <c r="H192" s="43" t="str">
        <f t="shared" si="27"/>
        <v>N/A</v>
      </c>
      <c r="I192" s="12">
        <v>0.93510000000000004</v>
      </c>
      <c r="J192" s="12">
        <v>8.7170000000000005</v>
      </c>
      <c r="K192" s="44" t="s">
        <v>732</v>
      </c>
      <c r="L192" s="9" t="str">
        <f t="shared" si="28"/>
        <v>Yes</v>
      </c>
    </row>
    <row r="193" spans="1:12" x14ac:dyDescent="0.2">
      <c r="A193" s="2" t="s">
        <v>1371</v>
      </c>
      <c r="B193" s="34" t="s">
        <v>217</v>
      </c>
      <c r="C193" s="35">
        <v>4.8378378378000004</v>
      </c>
      <c r="D193" s="43" t="str">
        <f t="shared" si="25"/>
        <v>N/A</v>
      </c>
      <c r="E193" s="35">
        <v>13.027027027000001</v>
      </c>
      <c r="F193" s="43" t="str">
        <f t="shared" si="26"/>
        <v>N/A</v>
      </c>
      <c r="G193" s="35">
        <v>4.4117647058999996</v>
      </c>
      <c r="H193" s="43" t="str">
        <f t="shared" si="27"/>
        <v>N/A</v>
      </c>
      <c r="I193" s="12">
        <v>169.3</v>
      </c>
      <c r="J193" s="12">
        <v>-66.099999999999994</v>
      </c>
      <c r="K193" s="44" t="s">
        <v>732</v>
      </c>
      <c r="L193" s="9" t="str">
        <f t="shared" si="28"/>
        <v>No</v>
      </c>
    </row>
    <row r="194" spans="1:12" x14ac:dyDescent="0.2">
      <c r="A194" s="2" t="s">
        <v>1372</v>
      </c>
      <c r="B194" s="34" t="s">
        <v>217</v>
      </c>
      <c r="C194" s="35">
        <v>11.47860262</v>
      </c>
      <c r="D194" s="43" t="str">
        <f t="shared" si="25"/>
        <v>N/A</v>
      </c>
      <c r="E194" s="35">
        <v>11.308943089</v>
      </c>
      <c r="F194" s="43" t="str">
        <f t="shared" si="26"/>
        <v>N/A</v>
      </c>
      <c r="G194" s="35">
        <v>11.069580731</v>
      </c>
      <c r="H194" s="43" t="str">
        <f t="shared" si="27"/>
        <v>N/A</v>
      </c>
      <c r="I194" s="12">
        <v>-1.48</v>
      </c>
      <c r="J194" s="12">
        <v>-2.12</v>
      </c>
      <c r="K194" s="44" t="s">
        <v>732</v>
      </c>
      <c r="L194" s="9" t="str">
        <f t="shared" si="28"/>
        <v>Yes</v>
      </c>
    </row>
    <row r="195" spans="1:12" x14ac:dyDescent="0.2">
      <c r="A195" s="2" t="s">
        <v>1373</v>
      </c>
      <c r="B195" s="34" t="s">
        <v>217</v>
      </c>
      <c r="C195" s="35">
        <v>3.8526515151999998</v>
      </c>
      <c r="D195" s="43" t="str">
        <f t="shared" si="25"/>
        <v>N/A</v>
      </c>
      <c r="E195" s="35">
        <v>3.8504585438999999</v>
      </c>
      <c r="F195" s="43" t="str">
        <f t="shared" si="26"/>
        <v>N/A</v>
      </c>
      <c r="G195" s="35">
        <v>4.2608468373999999</v>
      </c>
      <c r="H195" s="43" t="str">
        <f t="shared" si="27"/>
        <v>N/A</v>
      </c>
      <c r="I195" s="12">
        <v>-5.7000000000000002E-2</v>
      </c>
      <c r="J195" s="12">
        <v>10.66</v>
      </c>
      <c r="K195" s="44" t="s">
        <v>732</v>
      </c>
      <c r="L195" s="9" t="str">
        <f t="shared" si="28"/>
        <v>Yes</v>
      </c>
    </row>
    <row r="196" spans="1:12" x14ac:dyDescent="0.2">
      <c r="A196" s="2" t="s">
        <v>1374</v>
      </c>
      <c r="B196" s="34" t="s">
        <v>217</v>
      </c>
      <c r="C196" s="35">
        <v>3.8727321238000001</v>
      </c>
      <c r="D196" s="43" t="str">
        <f t="shared" si="25"/>
        <v>N/A</v>
      </c>
      <c r="E196" s="35">
        <v>3.8446729957999999</v>
      </c>
      <c r="F196" s="43" t="str">
        <f t="shared" si="26"/>
        <v>N/A</v>
      </c>
      <c r="G196" s="35">
        <v>3.7067234560000002</v>
      </c>
      <c r="H196" s="43" t="str">
        <f t="shared" si="27"/>
        <v>N/A</v>
      </c>
      <c r="I196" s="12">
        <v>-0.72499999999999998</v>
      </c>
      <c r="J196" s="12">
        <v>-3.59</v>
      </c>
      <c r="K196" s="44" t="s">
        <v>732</v>
      </c>
      <c r="L196" s="9" t="str">
        <f t="shared" si="28"/>
        <v>Yes</v>
      </c>
    </row>
    <row r="197" spans="1:12" x14ac:dyDescent="0.2">
      <c r="A197" s="2" t="s">
        <v>1375</v>
      </c>
      <c r="B197" s="34" t="s">
        <v>217</v>
      </c>
      <c r="C197" s="35">
        <v>132.10096153999999</v>
      </c>
      <c r="D197" s="43" t="str">
        <f t="shared" si="25"/>
        <v>N/A</v>
      </c>
      <c r="E197" s="35">
        <v>125.40430622</v>
      </c>
      <c r="F197" s="43" t="str">
        <f t="shared" si="26"/>
        <v>N/A</v>
      </c>
      <c r="G197" s="35">
        <v>132.03394256000001</v>
      </c>
      <c r="H197" s="43" t="str">
        <f t="shared" si="27"/>
        <v>N/A</v>
      </c>
      <c r="I197" s="12">
        <v>-5.07</v>
      </c>
      <c r="J197" s="12">
        <v>5.2869999999999999</v>
      </c>
      <c r="K197" s="44" t="s">
        <v>732</v>
      </c>
      <c r="L197" s="9" t="str">
        <f t="shared" si="28"/>
        <v>Yes</v>
      </c>
    </row>
    <row r="198" spans="1:12" x14ac:dyDescent="0.2">
      <c r="A198" s="2" t="s">
        <v>1376</v>
      </c>
      <c r="B198" s="34" t="s">
        <v>217</v>
      </c>
      <c r="C198" s="35">
        <v>212.62711863999999</v>
      </c>
      <c r="D198" s="43" t="str">
        <f t="shared" si="25"/>
        <v>N/A</v>
      </c>
      <c r="E198" s="35">
        <v>210.25531914999999</v>
      </c>
      <c r="F198" s="43" t="str">
        <f t="shared" si="26"/>
        <v>N/A</v>
      </c>
      <c r="G198" s="35">
        <v>255.06060606</v>
      </c>
      <c r="H198" s="43" t="str">
        <f t="shared" si="27"/>
        <v>N/A</v>
      </c>
      <c r="I198" s="12">
        <v>-1.1200000000000001</v>
      </c>
      <c r="J198" s="12">
        <v>21.31</v>
      </c>
      <c r="K198" s="44" t="s">
        <v>732</v>
      </c>
      <c r="L198" s="9" t="str">
        <f t="shared" si="28"/>
        <v>Yes</v>
      </c>
    </row>
    <row r="199" spans="1:12" x14ac:dyDescent="0.2">
      <c r="A199" s="2" t="s">
        <v>1377</v>
      </c>
      <c r="B199" s="34" t="s">
        <v>217</v>
      </c>
      <c r="C199" s="35">
        <v>138.15602837</v>
      </c>
      <c r="D199" s="43" t="str">
        <f t="shared" si="25"/>
        <v>N/A</v>
      </c>
      <c r="E199" s="35">
        <v>132.03082191999999</v>
      </c>
      <c r="F199" s="43" t="str">
        <f t="shared" si="26"/>
        <v>N/A</v>
      </c>
      <c r="G199" s="35">
        <v>139.29856115000001</v>
      </c>
      <c r="H199" s="43" t="str">
        <f t="shared" si="27"/>
        <v>N/A</v>
      </c>
      <c r="I199" s="12">
        <v>-4.43</v>
      </c>
      <c r="J199" s="12">
        <v>5.5049999999999999</v>
      </c>
      <c r="K199" s="44" t="s">
        <v>732</v>
      </c>
      <c r="L199" s="9" t="str">
        <f t="shared" si="28"/>
        <v>Yes</v>
      </c>
    </row>
    <row r="200" spans="1:12" x14ac:dyDescent="0.2">
      <c r="A200" s="2" t="s">
        <v>1378</v>
      </c>
      <c r="B200" s="34" t="s">
        <v>217</v>
      </c>
      <c r="C200" s="35">
        <v>58.5</v>
      </c>
      <c r="D200" s="43" t="str">
        <f t="shared" si="25"/>
        <v>N/A</v>
      </c>
      <c r="E200" s="35">
        <v>78.357142856999999</v>
      </c>
      <c r="F200" s="43" t="str">
        <f t="shared" si="26"/>
        <v>N/A</v>
      </c>
      <c r="G200" s="35">
        <v>72.696969697</v>
      </c>
      <c r="H200" s="43" t="str">
        <f t="shared" si="27"/>
        <v>N/A</v>
      </c>
      <c r="I200" s="12">
        <v>33.94</v>
      </c>
      <c r="J200" s="12">
        <v>-7.22</v>
      </c>
      <c r="K200" s="44" t="s">
        <v>732</v>
      </c>
      <c r="L200" s="9" t="str">
        <f t="shared" si="28"/>
        <v>Yes</v>
      </c>
    </row>
    <row r="201" spans="1:12" x14ac:dyDescent="0.2">
      <c r="A201" s="2" t="s">
        <v>1379</v>
      </c>
      <c r="B201" s="34" t="s">
        <v>217</v>
      </c>
      <c r="C201" s="35">
        <v>28.225806452</v>
      </c>
      <c r="D201" s="43" t="str">
        <f t="shared" si="25"/>
        <v>N/A</v>
      </c>
      <c r="E201" s="35">
        <v>18.729729729999999</v>
      </c>
      <c r="F201" s="43" t="str">
        <f t="shared" si="26"/>
        <v>N/A</v>
      </c>
      <c r="G201" s="35">
        <v>26.358974359000001</v>
      </c>
      <c r="H201" s="43" t="str">
        <f t="shared" si="27"/>
        <v>N/A</v>
      </c>
      <c r="I201" s="12">
        <v>-33.6</v>
      </c>
      <c r="J201" s="12">
        <v>40.729999999999997</v>
      </c>
      <c r="K201" s="44" t="s">
        <v>732</v>
      </c>
      <c r="L201" s="9" t="str">
        <f t="shared" si="28"/>
        <v>No</v>
      </c>
    </row>
    <row r="202" spans="1:12" x14ac:dyDescent="0.2">
      <c r="A202" s="2" t="s">
        <v>28</v>
      </c>
      <c r="B202" s="34" t="s">
        <v>217</v>
      </c>
      <c r="C202" s="8">
        <v>2.2067302256999999</v>
      </c>
      <c r="D202" s="43" t="str">
        <f t="shared" si="25"/>
        <v>N/A</v>
      </c>
      <c r="E202" s="8">
        <v>1.925638003</v>
      </c>
      <c r="F202" s="43" t="str">
        <f t="shared" si="26"/>
        <v>N/A</v>
      </c>
      <c r="G202" s="8">
        <v>2.6496890486</v>
      </c>
      <c r="H202" s="43" t="str">
        <f t="shared" si="27"/>
        <v>N/A</v>
      </c>
      <c r="I202" s="12">
        <v>-12.7</v>
      </c>
      <c r="J202" s="12">
        <v>37.6</v>
      </c>
      <c r="K202" s="44" t="s">
        <v>732</v>
      </c>
      <c r="L202" s="9" t="str">
        <f t="shared" si="28"/>
        <v>No</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17</v>
      </c>
      <c r="H203" s="43" t="str">
        <f t="shared" ref="H203:H213" si="31">IF($B203="N/A","N/A",IF(G203&gt;10,"No",IF(G203&lt;-10,"No","Yes")))</f>
        <v>N/A</v>
      </c>
      <c r="I203" s="12">
        <v>-22.2</v>
      </c>
      <c r="J203" s="12">
        <v>142.9</v>
      </c>
      <c r="K203" s="14" t="s">
        <v>217</v>
      </c>
      <c r="L203" s="9" t="str">
        <f t="shared" ref="L203:L213" si="32">IF(J203="Div by 0", "N/A", IF(K203="N/A","N/A", IF(J203&gt;VALUE(MID(K203,1,2)), "No", IF(J203&lt;-1*VALUE(MID(K203,1,2)), "No", "Yes"))))</f>
        <v>N/A</v>
      </c>
    </row>
    <row r="204" spans="1:12" x14ac:dyDescent="0.2">
      <c r="A204" s="2" t="s">
        <v>124</v>
      </c>
      <c r="B204" s="34" t="s">
        <v>217</v>
      </c>
      <c r="C204" s="35">
        <v>35</v>
      </c>
      <c r="D204" s="43" t="str">
        <f t="shared" si="29"/>
        <v>N/A</v>
      </c>
      <c r="E204" s="35">
        <v>35</v>
      </c>
      <c r="F204" s="43" t="str">
        <f t="shared" si="30"/>
        <v>N/A</v>
      </c>
      <c r="G204" s="35">
        <v>60</v>
      </c>
      <c r="H204" s="43" t="str">
        <f t="shared" si="31"/>
        <v>N/A</v>
      </c>
      <c r="I204" s="12">
        <v>0</v>
      </c>
      <c r="J204" s="12">
        <v>71.430000000000007</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0</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11</v>
      </c>
      <c r="H206" s="43" t="str">
        <f t="shared" si="31"/>
        <v>N/A</v>
      </c>
      <c r="I206" s="12">
        <v>200</v>
      </c>
      <c r="J206" s="12">
        <v>0</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0</v>
      </c>
      <c r="J207" s="12">
        <v>0</v>
      </c>
      <c r="K207" s="14" t="s">
        <v>217</v>
      </c>
      <c r="L207" s="9" t="str">
        <f t="shared" si="32"/>
        <v>N/A</v>
      </c>
    </row>
    <row r="208" spans="1:12" x14ac:dyDescent="0.2">
      <c r="A208" s="2" t="s">
        <v>1629</v>
      </c>
      <c r="B208" s="34" t="s">
        <v>217</v>
      </c>
      <c r="C208" s="35">
        <v>147</v>
      </c>
      <c r="D208" s="43" t="str">
        <f t="shared" si="29"/>
        <v>N/A</v>
      </c>
      <c r="E208" s="35">
        <v>176</v>
      </c>
      <c r="F208" s="43" t="str">
        <f t="shared" si="30"/>
        <v>N/A</v>
      </c>
      <c r="G208" s="35">
        <v>239</v>
      </c>
      <c r="H208" s="43" t="str">
        <f t="shared" si="31"/>
        <v>N/A</v>
      </c>
      <c r="I208" s="12">
        <v>19.73</v>
      </c>
      <c r="J208" s="12">
        <v>35.799999999999997</v>
      </c>
      <c r="K208" s="14" t="s">
        <v>217</v>
      </c>
      <c r="L208" s="9" t="str">
        <f t="shared" si="32"/>
        <v>N/A</v>
      </c>
    </row>
    <row r="209" spans="1:12" x14ac:dyDescent="0.2">
      <c r="A209" s="2" t="s">
        <v>125</v>
      </c>
      <c r="B209" s="34" t="s">
        <v>217</v>
      </c>
      <c r="C209" s="46">
        <v>2207325</v>
      </c>
      <c r="D209" s="43" t="str">
        <f t="shared" si="29"/>
        <v>N/A</v>
      </c>
      <c r="E209" s="46">
        <v>1754753</v>
      </c>
      <c r="F209" s="43" t="str">
        <f t="shared" si="30"/>
        <v>N/A</v>
      </c>
      <c r="G209" s="46">
        <v>14934533</v>
      </c>
      <c r="H209" s="43" t="str">
        <f t="shared" si="31"/>
        <v>N/A</v>
      </c>
      <c r="I209" s="12">
        <v>-20.5</v>
      </c>
      <c r="J209" s="12">
        <v>751.1</v>
      </c>
      <c r="K209" s="14" t="s">
        <v>217</v>
      </c>
      <c r="L209" s="9" t="str">
        <f t="shared" si="32"/>
        <v>N/A</v>
      </c>
    </row>
    <row r="210" spans="1:12" x14ac:dyDescent="0.2">
      <c r="A210" s="45" t="s">
        <v>1624</v>
      </c>
      <c r="B210" s="34" t="s">
        <v>217</v>
      </c>
      <c r="C210" s="46">
        <v>2154868</v>
      </c>
      <c r="D210" s="43" t="str">
        <f t="shared" si="29"/>
        <v>N/A</v>
      </c>
      <c r="E210" s="46">
        <v>507936</v>
      </c>
      <c r="F210" s="43" t="str">
        <f t="shared" si="30"/>
        <v>N/A</v>
      </c>
      <c r="G210" s="46">
        <v>623493</v>
      </c>
      <c r="H210" s="43" t="str">
        <f t="shared" si="31"/>
        <v>N/A</v>
      </c>
      <c r="I210" s="12">
        <v>-76.400000000000006</v>
      </c>
      <c r="J210" s="12">
        <v>22.75</v>
      </c>
      <c r="K210" s="14" t="s">
        <v>217</v>
      </c>
      <c r="L210" s="9" t="str">
        <f t="shared" si="32"/>
        <v>N/A</v>
      </c>
    </row>
    <row r="211" spans="1:12" x14ac:dyDescent="0.2">
      <c r="A211" s="45" t="s">
        <v>1381</v>
      </c>
      <c r="B211" s="34" t="s">
        <v>217</v>
      </c>
      <c r="C211" s="46">
        <v>228736</v>
      </c>
      <c r="D211" s="43" t="str">
        <f t="shared" si="29"/>
        <v>N/A</v>
      </c>
      <c r="E211" s="46">
        <v>217411</v>
      </c>
      <c r="F211" s="43" t="str">
        <f t="shared" si="30"/>
        <v>N/A</v>
      </c>
      <c r="G211" s="46">
        <v>231660</v>
      </c>
      <c r="H211" s="43" t="str">
        <f t="shared" si="31"/>
        <v>N/A</v>
      </c>
      <c r="I211" s="12">
        <v>-4.95</v>
      </c>
      <c r="J211" s="12">
        <v>6.5540000000000003</v>
      </c>
      <c r="K211" s="14" t="s">
        <v>217</v>
      </c>
      <c r="L211" s="9" t="str">
        <f t="shared" si="32"/>
        <v>N/A</v>
      </c>
    </row>
    <row r="212" spans="1:12" x14ac:dyDescent="0.2">
      <c r="A212" s="45" t="s">
        <v>1618</v>
      </c>
      <c r="B212" s="34" t="s">
        <v>217</v>
      </c>
      <c r="C212" s="46">
        <v>524421</v>
      </c>
      <c r="D212" s="43" t="str">
        <f t="shared" si="29"/>
        <v>N/A</v>
      </c>
      <c r="E212" s="46">
        <v>542288</v>
      </c>
      <c r="F212" s="43" t="str">
        <f t="shared" si="30"/>
        <v>N/A</v>
      </c>
      <c r="G212" s="46">
        <v>610068</v>
      </c>
      <c r="H212" s="43" t="str">
        <f t="shared" si="31"/>
        <v>N/A</v>
      </c>
      <c r="I212" s="12">
        <v>3.407</v>
      </c>
      <c r="J212" s="12">
        <v>12.5</v>
      </c>
      <c r="K212" s="14" t="s">
        <v>217</v>
      </c>
      <c r="L212" s="9" t="str">
        <f t="shared" si="32"/>
        <v>N/A</v>
      </c>
    </row>
    <row r="213" spans="1:12" x14ac:dyDescent="0.2">
      <c r="A213" s="45" t="s">
        <v>1619</v>
      </c>
      <c r="B213" s="34" t="s">
        <v>217</v>
      </c>
      <c r="C213" s="46">
        <v>2030701</v>
      </c>
      <c r="D213" s="43" t="str">
        <f t="shared" si="29"/>
        <v>N/A</v>
      </c>
      <c r="E213" s="46">
        <v>1754753</v>
      </c>
      <c r="F213" s="43" t="str">
        <f t="shared" si="30"/>
        <v>N/A</v>
      </c>
      <c r="G213" s="46">
        <v>14740241</v>
      </c>
      <c r="H213" s="43" t="str">
        <f t="shared" si="31"/>
        <v>N/A</v>
      </c>
      <c r="I213" s="12">
        <v>-13.6</v>
      </c>
      <c r="J213" s="12">
        <v>740</v>
      </c>
      <c r="K213" s="14" t="s">
        <v>217</v>
      </c>
      <c r="L213" s="9" t="str">
        <f t="shared" si="32"/>
        <v>N/A</v>
      </c>
    </row>
    <row r="214" spans="1:12" ht="25.5" x14ac:dyDescent="0.2">
      <c r="A214" s="2" t="s">
        <v>1382</v>
      </c>
      <c r="B214" s="34" t="s">
        <v>217</v>
      </c>
      <c r="C214" s="46">
        <v>265405</v>
      </c>
      <c r="D214" s="43" t="str">
        <f t="shared" ref="D214:D228" si="33">IF($B214="N/A","N/A",IF(C214&gt;10,"No",IF(C214&lt;-10,"No","Yes")))</f>
        <v>N/A</v>
      </c>
      <c r="E214" s="46">
        <v>267256</v>
      </c>
      <c r="F214" s="43" t="str">
        <f t="shared" ref="F214:F228" si="34">IF($B214="N/A","N/A",IF(E214&gt;10,"No",IF(E214&lt;-10,"No","Yes")))</f>
        <v>N/A</v>
      </c>
      <c r="G214" s="46">
        <v>320474</v>
      </c>
      <c r="H214" s="43" t="str">
        <f t="shared" ref="H214:H228" si="35">IF($B214="N/A","N/A",IF(G214&gt;10,"No",IF(G214&lt;-10,"No","Yes")))</f>
        <v>N/A</v>
      </c>
      <c r="I214" s="12">
        <v>0.69740000000000002</v>
      </c>
      <c r="J214" s="12">
        <v>19.91</v>
      </c>
      <c r="K214" s="44" t="s">
        <v>732</v>
      </c>
      <c r="L214" s="9" t="str">
        <f t="shared" ref="L214:L228" si="36">IF(J214="Div by 0", "N/A", IF(K214="N/A","N/A", IF(J214&gt;VALUE(MID(K214,1,2)), "No", IF(J214&lt;-1*VALUE(MID(K214,1,2)), "No", "Yes"))))</f>
        <v>Yes</v>
      </c>
    </row>
    <row r="215" spans="1:12" x14ac:dyDescent="0.2">
      <c r="A215" s="58" t="s">
        <v>649</v>
      </c>
      <c r="B215" s="34" t="s">
        <v>217</v>
      </c>
      <c r="C215" s="35">
        <v>119</v>
      </c>
      <c r="D215" s="43" t="str">
        <f t="shared" si="33"/>
        <v>N/A</v>
      </c>
      <c r="E215" s="35">
        <v>124</v>
      </c>
      <c r="F215" s="43" t="str">
        <f t="shared" si="34"/>
        <v>N/A</v>
      </c>
      <c r="G215" s="35">
        <v>148</v>
      </c>
      <c r="H215" s="43" t="str">
        <f t="shared" si="35"/>
        <v>N/A</v>
      </c>
      <c r="I215" s="12">
        <v>4.202</v>
      </c>
      <c r="J215" s="12">
        <v>19.350000000000001</v>
      </c>
      <c r="K215" s="44" t="s">
        <v>732</v>
      </c>
      <c r="L215" s="9" t="str">
        <f t="shared" si="36"/>
        <v>Yes</v>
      </c>
    </row>
    <row r="216" spans="1:12" ht="25.5" x14ac:dyDescent="0.2">
      <c r="A216" s="4" t="s">
        <v>1383</v>
      </c>
      <c r="B216" s="34" t="s">
        <v>217</v>
      </c>
      <c r="C216" s="46">
        <v>2230.2941175999999</v>
      </c>
      <c r="D216" s="43" t="str">
        <f t="shared" si="33"/>
        <v>N/A</v>
      </c>
      <c r="E216" s="46">
        <v>2155.2903225999999</v>
      </c>
      <c r="F216" s="43" t="str">
        <f t="shared" si="34"/>
        <v>N/A</v>
      </c>
      <c r="G216" s="46">
        <v>2165.3648649000002</v>
      </c>
      <c r="H216" s="43" t="str">
        <f t="shared" si="35"/>
        <v>N/A</v>
      </c>
      <c r="I216" s="12">
        <v>-3.36</v>
      </c>
      <c r="J216" s="12">
        <v>0.46739999999999998</v>
      </c>
      <c r="K216" s="44" t="s">
        <v>732</v>
      </c>
      <c r="L216" s="9" t="str">
        <f t="shared" si="36"/>
        <v>Yes</v>
      </c>
    </row>
    <row r="217" spans="1:12" ht="25.5" x14ac:dyDescent="0.2">
      <c r="A217" s="2" t="s">
        <v>1384</v>
      </c>
      <c r="B217" s="34" t="s">
        <v>217</v>
      </c>
      <c r="C217" s="46">
        <v>0</v>
      </c>
      <c r="D217" s="43" t="str">
        <f t="shared" si="33"/>
        <v>N/A</v>
      </c>
      <c r="E217" s="46">
        <v>105</v>
      </c>
      <c r="F217" s="43" t="str">
        <f t="shared" si="34"/>
        <v>N/A</v>
      </c>
      <c r="G217" s="46">
        <v>376</v>
      </c>
      <c r="H217" s="43" t="str">
        <f t="shared" si="35"/>
        <v>N/A</v>
      </c>
      <c r="I217" s="12" t="s">
        <v>1743</v>
      </c>
      <c r="J217" s="12">
        <v>258.10000000000002</v>
      </c>
      <c r="K217" s="44" t="s">
        <v>732</v>
      </c>
      <c r="L217" s="9" t="str">
        <f t="shared" si="36"/>
        <v>No</v>
      </c>
    </row>
    <row r="218" spans="1:12" x14ac:dyDescent="0.2">
      <c r="A218" s="4" t="s">
        <v>516</v>
      </c>
      <c r="B218" s="34" t="s">
        <v>217</v>
      </c>
      <c r="C218" s="35">
        <v>0</v>
      </c>
      <c r="D218" s="43" t="str">
        <f t="shared" si="33"/>
        <v>N/A</v>
      </c>
      <c r="E218" s="35">
        <v>11</v>
      </c>
      <c r="F218" s="43" t="str">
        <f t="shared" si="34"/>
        <v>N/A</v>
      </c>
      <c r="G218" s="35">
        <v>11</v>
      </c>
      <c r="H218" s="43" t="str">
        <f t="shared" si="35"/>
        <v>N/A</v>
      </c>
      <c r="I218" s="12" t="s">
        <v>1743</v>
      </c>
      <c r="J218" s="12">
        <v>50</v>
      </c>
      <c r="K218" s="44" t="s">
        <v>732</v>
      </c>
      <c r="L218" s="9" t="str">
        <f t="shared" si="36"/>
        <v>No</v>
      </c>
    </row>
    <row r="219" spans="1:12" ht="25.5" x14ac:dyDescent="0.2">
      <c r="A219" s="2" t="s">
        <v>1385</v>
      </c>
      <c r="B219" s="34" t="s">
        <v>217</v>
      </c>
      <c r="C219" s="46" t="s">
        <v>1743</v>
      </c>
      <c r="D219" s="43" t="str">
        <f t="shared" si="33"/>
        <v>N/A</v>
      </c>
      <c r="E219" s="46">
        <v>52.5</v>
      </c>
      <c r="F219" s="43" t="str">
        <f t="shared" si="34"/>
        <v>N/A</v>
      </c>
      <c r="G219" s="46">
        <v>125.33333333</v>
      </c>
      <c r="H219" s="43" t="str">
        <f t="shared" si="35"/>
        <v>N/A</v>
      </c>
      <c r="I219" s="12" t="s">
        <v>1743</v>
      </c>
      <c r="J219" s="12">
        <v>138.69999999999999</v>
      </c>
      <c r="K219" s="44" t="s">
        <v>732</v>
      </c>
      <c r="L219" s="9" t="str">
        <f t="shared" si="36"/>
        <v>No</v>
      </c>
    </row>
    <row r="220" spans="1:12" ht="25.5" x14ac:dyDescent="0.2">
      <c r="A220" s="2" t="s">
        <v>1386</v>
      </c>
      <c r="B220" s="34" t="s">
        <v>217</v>
      </c>
      <c r="C220" s="46">
        <v>0</v>
      </c>
      <c r="D220" s="43" t="str">
        <f t="shared" si="33"/>
        <v>N/A</v>
      </c>
      <c r="E220" s="46">
        <v>0</v>
      </c>
      <c r="F220" s="43" t="str">
        <f t="shared" si="34"/>
        <v>N/A</v>
      </c>
      <c r="G220" s="46">
        <v>0</v>
      </c>
      <c r="H220" s="43" t="str">
        <f t="shared" si="35"/>
        <v>N/A</v>
      </c>
      <c r="I220" s="12" t="s">
        <v>1743</v>
      </c>
      <c r="J220" s="12" t="s">
        <v>1743</v>
      </c>
      <c r="K220" s="44" t="s">
        <v>732</v>
      </c>
      <c r="L220" s="9" t="str">
        <f t="shared" si="36"/>
        <v>N/A</v>
      </c>
    </row>
    <row r="221" spans="1:12" x14ac:dyDescent="0.2">
      <c r="A221" s="4" t="s">
        <v>517</v>
      </c>
      <c r="B221" s="34" t="s">
        <v>217</v>
      </c>
      <c r="C221" s="35">
        <v>0</v>
      </c>
      <c r="D221" s="43" t="str">
        <f t="shared" si="33"/>
        <v>N/A</v>
      </c>
      <c r="E221" s="35">
        <v>0</v>
      </c>
      <c r="F221" s="43" t="str">
        <f t="shared" si="34"/>
        <v>N/A</v>
      </c>
      <c r="G221" s="35">
        <v>0</v>
      </c>
      <c r="H221" s="43" t="str">
        <f t="shared" si="35"/>
        <v>N/A</v>
      </c>
      <c r="I221" s="12" t="s">
        <v>1743</v>
      </c>
      <c r="J221" s="12" t="s">
        <v>1743</v>
      </c>
      <c r="K221" s="44" t="s">
        <v>732</v>
      </c>
      <c r="L221" s="9" t="str">
        <f t="shared" si="36"/>
        <v>N/A</v>
      </c>
    </row>
    <row r="222" spans="1:12" ht="25.5" x14ac:dyDescent="0.2">
      <c r="A222" s="2" t="s">
        <v>1387</v>
      </c>
      <c r="B222" s="34" t="s">
        <v>217</v>
      </c>
      <c r="C222" s="46" t="s">
        <v>1743</v>
      </c>
      <c r="D222" s="43" t="str">
        <f t="shared" si="33"/>
        <v>N/A</v>
      </c>
      <c r="E222" s="46" t="s">
        <v>1743</v>
      </c>
      <c r="F222" s="43" t="str">
        <f t="shared" si="34"/>
        <v>N/A</v>
      </c>
      <c r="G222" s="46" t="s">
        <v>1743</v>
      </c>
      <c r="H222" s="43" t="str">
        <f t="shared" si="35"/>
        <v>N/A</v>
      </c>
      <c r="I222" s="12" t="s">
        <v>1743</v>
      </c>
      <c r="J222" s="12" t="s">
        <v>1743</v>
      </c>
      <c r="K222" s="44" t="s">
        <v>732</v>
      </c>
      <c r="L222" s="9" t="str">
        <f t="shared" si="36"/>
        <v>N/A</v>
      </c>
    </row>
    <row r="223" spans="1:12" ht="25.5" x14ac:dyDescent="0.2">
      <c r="A223" s="2" t="s">
        <v>1388</v>
      </c>
      <c r="B223" s="34" t="s">
        <v>217</v>
      </c>
      <c r="C223" s="46">
        <v>288752122</v>
      </c>
      <c r="D223" s="43" t="str">
        <f t="shared" si="33"/>
        <v>N/A</v>
      </c>
      <c r="E223" s="46">
        <v>332705226</v>
      </c>
      <c r="F223" s="43" t="str">
        <f t="shared" si="34"/>
        <v>N/A</v>
      </c>
      <c r="G223" s="46">
        <v>350072354</v>
      </c>
      <c r="H223" s="43" t="str">
        <f t="shared" si="35"/>
        <v>N/A</v>
      </c>
      <c r="I223" s="12">
        <v>15.22</v>
      </c>
      <c r="J223" s="12">
        <v>5.22</v>
      </c>
      <c r="K223" s="44" t="s">
        <v>732</v>
      </c>
      <c r="L223" s="9" t="str">
        <f t="shared" si="36"/>
        <v>Yes</v>
      </c>
    </row>
    <row r="224" spans="1:12" x14ac:dyDescent="0.2">
      <c r="A224" s="2" t="s">
        <v>518</v>
      </c>
      <c r="B224" s="34" t="s">
        <v>217</v>
      </c>
      <c r="C224" s="35">
        <v>58172</v>
      </c>
      <c r="D224" s="43" t="str">
        <f t="shared" si="33"/>
        <v>N/A</v>
      </c>
      <c r="E224" s="35">
        <v>60941</v>
      </c>
      <c r="F224" s="43" t="str">
        <f t="shared" si="34"/>
        <v>N/A</v>
      </c>
      <c r="G224" s="35">
        <v>55286</v>
      </c>
      <c r="H224" s="43" t="str">
        <f t="shared" si="35"/>
        <v>N/A</v>
      </c>
      <c r="I224" s="12">
        <v>4.76</v>
      </c>
      <c r="J224" s="12">
        <v>-9.2799999999999994</v>
      </c>
      <c r="K224" s="44" t="s">
        <v>732</v>
      </c>
      <c r="L224" s="9" t="str">
        <f t="shared" si="36"/>
        <v>Yes</v>
      </c>
    </row>
    <row r="225" spans="1:12" ht="25.5" x14ac:dyDescent="0.2">
      <c r="A225" s="2" t="s">
        <v>1389</v>
      </c>
      <c r="B225" s="34" t="s">
        <v>217</v>
      </c>
      <c r="C225" s="46">
        <v>4963.7647322000003</v>
      </c>
      <c r="D225" s="43" t="str">
        <f t="shared" si="33"/>
        <v>N/A</v>
      </c>
      <c r="E225" s="46">
        <v>5459.4644983999997</v>
      </c>
      <c r="F225" s="43" t="str">
        <f t="shared" si="34"/>
        <v>N/A</v>
      </c>
      <c r="G225" s="46">
        <v>6332.0253590000002</v>
      </c>
      <c r="H225" s="43" t="str">
        <f t="shared" si="35"/>
        <v>N/A</v>
      </c>
      <c r="I225" s="12">
        <v>9.9860000000000007</v>
      </c>
      <c r="J225" s="12">
        <v>15.98</v>
      </c>
      <c r="K225" s="44" t="s">
        <v>732</v>
      </c>
      <c r="L225" s="9" t="str">
        <f t="shared" si="36"/>
        <v>Yes</v>
      </c>
    </row>
    <row r="226" spans="1:12" ht="25.5" x14ac:dyDescent="0.2">
      <c r="A226" s="2" t="s">
        <v>1390</v>
      </c>
      <c r="B226" s="34" t="s">
        <v>217</v>
      </c>
      <c r="C226" s="46">
        <v>0</v>
      </c>
      <c r="D226" s="43" t="str">
        <f t="shared" si="33"/>
        <v>N/A</v>
      </c>
      <c r="E226" s="46">
        <v>0</v>
      </c>
      <c r="F226" s="43" t="str">
        <f t="shared" si="34"/>
        <v>N/A</v>
      </c>
      <c r="G226" s="46">
        <v>0</v>
      </c>
      <c r="H226" s="43" t="str">
        <f t="shared" si="35"/>
        <v>N/A</v>
      </c>
      <c r="I226" s="12" t="s">
        <v>1743</v>
      </c>
      <c r="J226" s="12" t="s">
        <v>1743</v>
      </c>
      <c r="K226" s="44" t="s">
        <v>732</v>
      </c>
      <c r="L226" s="9" t="str">
        <f t="shared" si="36"/>
        <v>N/A</v>
      </c>
    </row>
    <row r="227" spans="1:12" ht="25.5" x14ac:dyDescent="0.2">
      <c r="A227" s="2" t="s">
        <v>519</v>
      </c>
      <c r="B227" s="34" t="s">
        <v>217</v>
      </c>
      <c r="C227" s="35">
        <v>0</v>
      </c>
      <c r="D227" s="43" t="str">
        <f t="shared" si="33"/>
        <v>N/A</v>
      </c>
      <c r="E227" s="35">
        <v>0</v>
      </c>
      <c r="F227" s="43" t="str">
        <f t="shared" si="34"/>
        <v>N/A</v>
      </c>
      <c r="G227" s="35">
        <v>0</v>
      </c>
      <c r="H227" s="43" t="str">
        <f t="shared" si="35"/>
        <v>N/A</v>
      </c>
      <c r="I227" s="12" t="s">
        <v>1743</v>
      </c>
      <c r="J227" s="12" t="s">
        <v>1743</v>
      </c>
      <c r="K227" s="44" t="s">
        <v>732</v>
      </c>
      <c r="L227" s="9" t="str">
        <f t="shared" si="36"/>
        <v>N/A</v>
      </c>
    </row>
    <row r="228" spans="1:12" ht="25.5" x14ac:dyDescent="0.2">
      <c r="A228" s="2" t="s">
        <v>1391</v>
      </c>
      <c r="B228" s="34" t="s">
        <v>217</v>
      </c>
      <c r="C228" s="46" t="s">
        <v>1743</v>
      </c>
      <c r="D228" s="43" t="str">
        <f t="shared" si="33"/>
        <v>N/A</v>
      </c>
      <c r="E228" s="46" t="s">
        <v>1743</v>
      </c>
      <c r="F228" s="43" t="str">
        <f t="shared" si="34"/>
        <v>N/A</v>
      </c>
      <c r="G228" s="46" t="s">
        <v>1743</v>
      </c>
      <c r="H228" s="43" t="str">
        <f t="shared" si="35"/>
        <v>N/A</v>
      </c>
      <c r="I228" s="12" t="s">
        <v>1743</v>
      </c>
      <c r="J228" s="12" t="s">
        <v>1743</v>
      </c>
      <c r="K228" s="44" t="s">
        <v>732</v>
      </c>
      <c r="L228" s="9" t="str">
        <f t="shared" si="36"/>
        <v>N/A</v>
      </c>
    </row>
    <row r="229" spans="1:12" x14ac:dyDescent="0.2">
      <c r="A229" s="2" t="s">
        <v>1392</v>
      </c>
      <c r="B229" s="34" t="s">
        <v>217</v>
      </c>
      <c r="C229" s="51">
        <v>296351</v>
      </c>
      <c r="D229" s="43" t="str">
        <f t="shared" ref="D229:D252" si="37">IF($B229="N/A","N/A",IF(C229&gt;10,"No",IF(C229&lt;-10,"No","Yes")))</f>
        <v>N/A</v>
      </c>
      <c r="E229" s="51">
        <v>325565</v>
      </c>
      <c r="F229" s="43" t="str">
        <f t="shared" ref="F229:F252" si="38">IF($B229="N/A","N/A",IF(E229&gt;10,"No",IF(E229&lt;-10,"No","Yes")))</f>
        <v>N/A</v>
      </c>
      <c r="G229" s="51">
        <v>249860</v>
      </c>
      <c r="H229" s="43" t="str">
        <f t="shared" ref="H229:H252" si="39">IF($B229="N/A","N/A",IF(G229&gt;10,"No",IF(G229&lt;-10,"No","Yes")))</f>
        <v>N/A</v>
      </c>
      <c r="I229" s="12">
        <v>9.8580000000000005</v>
      </c>
      <c r="J229" s="12">
        <v>-23.3</v>
      </c>
      <c r="K229" s="44" t="s">
        <v>732</v>
      </c>
      <c r="L229" s="9" t="str">
        <f t="shared" ref="L229:L252" si="40">IF(J229="Div by 0", "N/A", IF(K229="N/A","N/A", IF(J229&gt;VALUE(MID(K229,1,2)), "No", IF(J229&lt;-1*VALUE(MID(K229,1,2)), "No", "Yes"))))</f>
        <v>Yes</v>
      </c>
    </row>
    <row r="230" spans="1:12" x14ac:dyDescent="0.2">
      <c r="A230" s="4" t="s">
        <v>1393</v>
      </c>
      <c r="B230" s="34" t="s">
        <v>217</v>
      </c>
      <c r="C230" s="49">
        <v>105</v>
      </c>
      <c r="D230" s="43" t="str">
        <f t="shared" si="37"/>
        <v>N/A</v>
      </c>
      <c r="E230" s="49">
        <v>129</v>
      </c>
      <c r="F230" s="43" t="str">
        <f t="shared" si="38"/>
        <v>N/A</v>
      </c>
      <c r="G230" s="49">
        <v>148</v>
      </c>
      <c r="H230" s="43" t="str">
        <f t="shared" si="39"/>
        <v>N/A</v>
      </c>
      <c r="I230" s="12">
        <v>22.86</v>
      </c>
      <c r="J230" s="12">
        <v>14.73</v>
      </c>
      <c r="K230" s="44" t="s">
        <v>732</v>
      </c>
      <c r="L230" s="9" t="str">
        <f t="shared" si="40"/>
        <v>Yes</v>
      </c>
    </row>
    <row r="231" spans="1:12" x14ac:dyDescent="0.2">
      <c r="A231" s="4" t="s">
        <v>1394</v>
      </c>
      <c r="B231" s="34" t="s">
        <v>217</v>
      </c>
      <c r="C231" s="51">
        <v>2822.3904762000002</v>
      </c>
      <c r="D231" s="43" t="str">
        <f t="shared" si="37"/>
        <v>N/A</v>
      </c>
      <c r="E231" s="51">
        <v>2523.7596899</v>
      </c>
      <c r="F231" s="43" t="str">
        <f t="shared" si="38"/>
        <v>N/A</v>
      </c>
      <c r="G231" s="51">
        <v>1688.2432432000001</v>
      </c>
      <c r="H231" s="43" t="str">
        <f t="shared" si="39"/>
        <v>N/A</v>
      </c>
      <c r="I231" s="12">
        <v>-10.6</v>
      </c>
      <c r="J231" s="12">
        <v>-33.1</v>
      </c>
      <c r="K231" s="44" t="s">
        <v>732</v>
      </c>
      <c r="L231" s="9" t="str">
        <f t="shared" si="40"/>
        <v>No</v>
      </c>
    </row>
    <row r="232" spans="1:12" ht="25.5" x14ac:dyDescent="0.2">
      <c r="A232" s="4" t="s">
        <v>1395</v>
      </c>
      <c r="B232" s="34" t="s">
        <v>217</v>
      </c>
      <c r="C232" s="51">
        <v>1352.5</v>
      </c>
      <c r="D232" s="43" t="str">
        <f t="shared" si="37"/>
        <v>N/A</v>
      </c>
      <c r="E232" s="51">
        <v>9081</v>
      </c>
      <c r="F232" s="43" t="str">
        <f t="shared" si="38"/>
        <v>N/A</v>
      </c>
      <c r="G232" s="51">
        <v>1540</v>
      </c>
      <c r="H232" s="43" t="str">
        <f t="shared" si="39"/>
        <v>N/A</v>
      </c>
      <c r="I232" s="12">
        <v>571.4</v>
      </c>
      <c r="J232" s="12">
        <v>-83</v>
      </c>
      <c r="K232" s="44" t="s">
        <v>732</v>
      </c>
      <c r="L232" s="9" t="str">
        <f t="shared" si="40"/>
        <v>No</v>
      </c>
    </row>
    <row r="233" spans="1:12" ht="25.5" x14ac:dyDescent="0.2">
      <c r="A233" s="4" t="s">
        <v>1396</v>
      </c>
      <c r="B233" s="34" t="s">
        <v>217</v>
      </c>
      <c r="C233" s="51">
        <v>4118.8695651999997</v>
      </c>
      <c r="D233" s="43" t="str">
        <f t="shared" si="37"/>
        <v>N/A</v>
      </c>
      <c r="E233" s="51">
        <v>3512.15625</v>
      </c>
      <c r="F233" s="43" t="str">
        <f t="shared" si="38"/>
        <v>N/A</v>
      </c>
      <c r="G233" s="51">
        <v>2511.4533332999999</v>
      </c>
      <c r="H233" s="43" t="str">
        <f t="shared" si="39"/>
        <v>N/A</v>
      </c>
      <c r="I233" s="12">
        <v>-14.7</v>
      </c>
      <c r="J233" s="12">
        <v>-28.5</v>
      </c>
      <c r="K233" s="44" t="s">
        <v>732</v>
      </c>
      <c r="L233" s="9" t="str">
        <f t="shared" si="40"/>
        <v>Yes</v>
      </c>
    </row>
    <row r="234" spans="1:12" x14ac:dyDescent="0.2">
      <c r="A234" s="4" t="s">
        <v>1397</v>
      </c>
      <c r="B234" s="34" t="s">
        <v>217</v>
      </c>
      <c r="C234" s="51">
        <v>1233.1176471000001</v>
      </c>
      <c r="D234" s="43" t="str">
        <f t="shared" si="37"/>
        <v>N/A</v>
      </c>
      <c r="E234" s="51">
        <v>892.54545455000004</v>
      </c>
      <c r="F234" s="43" t="str">
        <f t="shared" si="38"/>
        <v>N/A</v>
      </c>
      <c r="G234" s="51">
        <v>498.13043477999997</v>
      </c>
      <c r="H234" s="43" t="str">
        <f t="shared" si="39"/>
        <v>N/A</v>
      </c>
      <c r="I234" s="12">
        <v>-27.6</v>
      </c>
      <c r="J234" s="12">
        <v>-44.2</v>
      </c>
      <c r="K234" s="44" t="s">
        <v>732</v>
      </c>
      <c r="L234" s="9" t="str">
        <f t="shared" si="40"/>
        <v>No</v>
      </c>
    </row>
    <row r="235" spans="1:12" ht="25.5" x14ac:dyDescent="0.2">
      <c r="A235" s="4" t="s">
        <v>1398</v>
      </c>
      <c r="B235" s="34" t="s">
        <v>217</v>
      </c>
      <c r="C235" s="51">
        <v>2080.375</v>
      </c>
      <c r="D235" s="43" t="str">
        <f t="shared" si="37"/>
        <v>N/A</v>
      </c>
      <c r="E235" s="51">
        <v>1715.9523810000001</v>
      </c>
      <c r="F235" s="43" t="str">
        <f t="shared" si="38"/>
        <v>N/A</v>
      </c>
      <c r="G235" s="51">
        <v>989.87755102000006</v>
      </c>
      <c r="H235" s="43" t="str">
        <f t="shared" si="39"/>
        <v>N/A</v>
      </c>
      <c r="I235" s="12">
        <v>-17.5</v>
      </c>
      <c r="J235" s="12">
        <v>-42.3</v>
      </c>
      <c r="K235" s="44" t="s">
        <v>732</v>
      </c>
      <c r="L235" s="9" t="str">
        <f t="shared" si="40"/>
        <v>No</v>
      </c>
    </row>
    <row r="236" spans="1:12" x14ac:dyDescent="0.2">
      <c r="A236" s="4" t="s">
        <v>1399</v>
      </c>
      <c r="B236" s="34" t="s">
        <v>217</v>
      </c>
      <c r="C236" s="43">
        <v>7.9134792900000001E-2</v>
      </c>
      <c r="D236" s="43" t="str">
        <f t="shared" si="37"/>
        <v>N/A</v>
      </c>
      <c r="E236" s="43">
        <v>8.2199636800000003E-2</v>
      </c>
      <c r="F236" s="43" t="str">
        <f t="shared" si="38"/>
        <v>N/A</v>
      </c>
      <c r="G236" s="43">
        <v>7.6637478800000006E-2</v>
      </c>
      <c r="H236" s="43" t="str">
        <f t="shared" si="39"/>
        <v>N/A</v>
      </c>
      <c r="I236" s="12">
        <v>3.8730000000000002</v>
      </c>
      <c r="J236" s="12">
        <v>-6.77</v>
      </c>
      <c r="K236" s="44" t="s">
        <v>732</v>
      </c>
      <c r="L236" s="9" t="str">
        <f t="shared" si="40"/>
        <v>Yes</v>
      </c>
    </row>
    <row r="237" spans="1:12" x14ac:dyDescent="0.2">
      <c r="A237" s="4" t="s">
        <v>1400</v>
      </c>
      <c r="B237" s="34" t="s">
        <v>217</v>
      </c>
      <c r="C237" s="43">
        <v>0.18744142459999999</v>
      </c>
      <c r="D237" s="43" t="str">
        <f t="shared" si="37"/>
        <v>N/A</v>
      </c>
      <c r="E237" s="43">
        <v>0.1128668172</v>
      </c>
      <c r="F237" s="43" t="str">
        <f t="shared" si="38"/>
        <v>N/A</v>
      </c>
      <c r="G237" s="43">
        <v>0.11428571429999999</v>
      </c>
      <c r="H237" s="43" t="str">
        <f t="shared" si="39"/>
        <v>N/A</v>
      </c>
      <c r="I237" s="12">
        <v>-39.799999999999997</v>
      </c>
      <c r="J237" s="12">
        <v>1.2569999999999999</v>
      </c>
      <c r="K237" s="44" t="s">
        <v>732</v>
      </c>
      <c r="L237" s="9" t="str">
        <f t="shared" si="40"/>
        <v>Yes</v>
      </c>
    </row>
    <row r="238" spans="1:12" x14ac:dyDescent="0.2">
      <c r="A238" s="58" t="s">
        <v>1401</v>
      </c>
      <c r="B238" s="34" t="s">
        <v>217</v>
      </c>
      <c r="C238" s="43">
        <v>0.17771596349999999</v>
      </c>
      <c r="D238" s="43" t="str">
        <f t="shared" si="37"/>
        <v>N/A</v>
      </c>
      <c r="E238" s="43">
        <v>0.2380686679</v>
      </c>
      <c r="F238" s="43" t="str">
        <f t="shared" si="38"/>
        <v>N/A</v>
      </c>
      <c r="G238" s="43">
        <v>0.26379656010000002</v>
      </c>
      <c r="H238" s="43" t="str">
        <f t="shared" si="39"/>
        <v>N/A</v>
      </c>
      <c r="I238" s="12">
        <v>33.96</v>
      </c>
      <c r="J238" s="12">
        <v>10.81</v>
      </c>
      <c r="K238" s="44" t="s">
        <v>732</v>
      </c>
      <c r="L238" s="9" t="str">
        <f t="shared" si="40"/>
        <v>Yes</v>
      </c>
    </row>
    <row r="239" spans="1:12" x14ac:dyDescent="0.2">
      <c r="A239" s="58" t="s">
        <v>1402</v>
      </c>
      <c r="B239" s="34" t="s">
        <v>217</v>
      </c>
      <c r="C239" s="43">
        <v>3.2583279E-2</v>
      </c>
      <c r="D239" s="43" t="str">
        <f t="shared" si="37"/>
        <v>N/A</v>
      </c>
      <c r="E239" s="43">
        <v>3.6539387800000003E-2</v>
      </c>
      <c r="F239" s="43" t="str">
        <f t="shared" si="38"/>
        <v>N/A</v>
      </c>
      <c r="G239" s="43">
        <v>2.9726516099999999E-2</v>
      </c>
      <c r="H239" s="43" t="str">
        <f t="shared" si="39"/>
        <v>N/A</v>
      </c>
      <c r="I239" s="12">
        <v>12.14</v>
      </c>
      <c r="J239" s="12">
        <v>-18.600000000000001</v>
      </c>
      <c r="K239" s="44" t="s">
        <v>732</v>
      </c>
      <c r="L239" s="9" t="str">
        <f t="shared" si="40"/>
        <v>Yes</v>
      </c>
    </row>
    <row r="240" spans="1:12" x14ac:dyDescent="0.2">
      <c r="A240" s="58" t="s">
        <v>1403</v>
      </c>
      <c r="B240" s="34" t="s">
        <v>217</v>
      </c>
      <c r="C240" s="43">
        <v>7.4682599000000002E-2</v>
      </c>
      <c r="D240" s="43" t="str">
        <f t="shared" si="37"/>
        <v>N/A</v>
      </c>
      <c r="E240" s="43">
        <v>6.09075221E-2</v>
      </c>
      <c r="F240" s="43" t="str">
        <f t="shared" si="38"/>
        <v>N/A</v>
      </c>
      <c r="G240" s="43">
        <v>5.6687374899999997E-2</v>
      </c>
      <c r="H240" s="43" t="str">
        <f t="shared" si="39"/>
        <v>N/A</v>
      </c>
      <c r="I240" s="12">
        <v>-18.399999999999999</v>
      </c>
      <c r="J240" s="12">
        <v>-6.93</v>
      </c>
      <c r="K240" s="44" t="s">
        <v>732</v>
      </c>
      <c r="L240" s="9" t="str">
        <f t="shared" si="40"/>
        <v>Yes</v>
      </c>
    </row>
    <row r="241" spans="1:12" ht="25.5" x14ac:dyDescent="0.2">
      <c r="A241" s="58" t="s">
        <v>1404</v>
      </c>
      <c r="B241" s="34" t="s">
        <v>217</v>
      </c>
      <c r="C241" s="51" t="s">
        <v>1743</v>
      </c>
      <c r="D241" s="43" t="str">
        <f t="shared" si="37"/>
        <v>N/A</v>
      </c>
      <c r="E241" s="51" t="s">
        <v>1743</v>
      </c>
      <c r="F241" s="43" t="str">
        <f t="shared" si="38"/>
        <v>N/A</v>
      </c>
      <c r="G241" s="51" t="s">
        <v>1743</v>
      </c>
      <c r="H241" s="43" t="str">
        <f t="shared" si="39"/>
        <v>N/A</v>
      </c>
      <c r="I241" s="12" t="s">
        <v>1743</v>
      </c>
      <c r="J241" s="12" t="s">
        <v>1743</v>
      </c>
      <c r="K241" s="44" t="s">
        <v>732</v>
      </c>
      <c r="L241" s="9" t="str">
        <f t="shared" si="40"/>
        <v>N/A</v>
      </c>
    </row>
    <row r="242" spans="1:12" x14ac:dyDescent="0.2">
      <c r="A242" s="58" t="s">
        <v>1405</v>
      </c>
      <c r="B242" s="34" t="s">
        <v>217</v>
      </c>
      <c r="C242" s="49" t="s">
        <v>1743</v>
      </c>
      <c r="D242" s="43" t="str">
        <f t="shared" si="37"/>
        <v>N/A</v>
      </c>
      <c r="E242" s="49" t="s">
        <v>1743</v>
      </c>
      <c r="F242" s="43" t="str">
        <f t="shared" si="38"/>
        <v>N/A</v>
      </c>
      <c r="G242" s="49" t="s">
        <v>1743</v>
      </c>
      <c r="H242" s="43" t="str">
        <f t="shared" si="39"/>
        <v>N/A</v>
      </c>
      <c r="I242" s="12" t="s">
        <v>1743</v>
      </c>
      <c r="J242" s="12" t="s">
        <v>1743</v>
      </c>
      <c r="K242" s="44" t="s">
        <v>732</v>
      </c>
      <c r="L242" s="9" t="str">
        <f t="shared" si="40"/>
        <v>N/A</v>
      </c>
    </row>
    <row r="243" spans="1:12" ht="25.5" x14ac:dyDescent="0.2">
      <c r="A243" s="58" t="s">
        <v>1406</v>
      </c>
      <c r="B243" s="34" t="s">
        <v>217</v>
      </c>
      <c r="C243" s="51" t="s">
        <v>1743</v>
      </c>
      <c r="D243" s="43" t="str">
        <f t="shared" si="37"/>
        <v>N/A</v>
      </c>
      <c r="E243" s="51" t="s">
        <v>1743</v>
      </c>
      <c r="F243" s="43" t="str">
        <f t="shared" si="38"/>
        <v>N/A</v>
      </c>
      <c r="G243" s="51" t="s">
        <v>1743</v>
      </c>
      <c r="H243" s="43" t="str">
        <f t="shared" si="39"/>
        <v>N/A</v>
      </c>
      <c r="I243" s="12" t="s">
        <v>1743</v>
      </c>
      <c r="J243" s="12" t="s">
        <v>1743</v>
      </c>
      <c r="K243" s="44" t="s">
        <v>732</v>
      </c>
      <c r="L243" s="9" t="str">
        <f t="shared" si="40"/>
        <v>N/A</v>
      </c>
    </row>
    <row r="244" spans="1:12" ht="25.5" x14ac:dyDescent="0.2">
      <c r="A244" s="58" t="s">
        <v>1407</v>
      </c>
      <c r="B244" s="34" t="s">
        <v>217</v>
      </c>
      <c r="C244" s="51" t="s">
        <v>1743</v>
      </c>
      <c r="D244" s="43" t="str">
        <f t="shared" si="37"/>
        <v>N/A</v>
      </c>
      <c r="E244" s="51" t="s">
        <v>1743</v>
      </c>
      <c r="F244" s="43" t="str">
        <f t="shared" si="38"/>
        <v>N/A</v>
      </c>
      <c r="G244" s="51" t="s">
        <v>1743</v>
      </c>
      <c r="H244" s="43" t="str">
        <f t="shared" si="39"/>
        <v>N/A</v>
      </c>
      <c r="I244" s="12" t="s">
        <v>1743</v>
      </c>
      <c r="J244" s="12" t="s">
        <v>1743</v>
      </c>
      <c r="K244" s="44" t="s">
        <v>732</v>
      </c>
      <c r="L244" s="9" t="str">
        <f t="shared" si="40"/>
        <v>N/A</v>
      </c>
    </row>
    <row r="245" spans="1:12" ht="25.5" x14ac:dyDescent="0.2">
      <c r="A245" s="58" t="s">
        <v>1408</v>
      </c>
      <c r="B245" s="34" t="s">
        <v>217</v>
      </c>
      <c r="C245" s="51" t="s">
        <v>1743</v>
      </c>
      <c r="D245" s="43" t="str">
        <f t="shared" si="37"/>
        <v>N/A</v>
      </c>
      <c r="E245" s="51" t="s">
        <v>1743</v>
      </c>
      <c r="F245" s="43" t="str">
        <f t="shared" si="38"/>
        <v>N/A</v>
      </c>
      <c r="G245" s="51" t="s">
        <v>1743</v>
      </c>
      <c r="H245" s="43" t="str">
        <f t="shared" si="39"/>
        <v>N/A</v>
      </c>
      <c r="I245" s="12" t="s">
        <v>1743</v>
      </c>
      <c r="J245" s="12" t="s">
        <v>1743</v>
      </c>
      <c r="K245" s="44" t="s">
        <v>732</v>
      </c>
      <c r="L245" s="9" t="str">
        <f t="shared" si="40"/>
        <v>N/A</v>
      </c>
    </row>
    <row r="246" spans="1:12" ht="25.5" x14ac:dyDescent="0.2">
      <c r="A246" s="58" t="s">
        <v>1409</v>
      </c>
      <c r="B246" s="34" t="s">
        <v>217</v>
      </c>
      <c r="C246" s="51" t="s">
        <v>1743</v>
      </c>
      <c r="D246" s="43" t="str">
        <f t="shared" si="37"/>
        <v>N/A</v>
      </c>
      <c r="E246" s="51" t="s">
        <v>1743</v>
      </c>
      <c r="F246" s="43" t="str">
        <f t="shared" si="38"/>
        <v>N/A</v>
      </c>
      <c r="G246" s="51" t="s">
        <v>1743</v>
      </c>
      <c r="H246" s="43" t="str">
        <f t="shared" si="39"/>
        <v>N/A</v>
      </c>
      <c r="I246" s="12" t="s">
        <v>1743</v>
      </c>
      <c r="J246" s="12" t="s">
        <v>1743</v>
      </c>
      <c r="K246" s="44" t="s">
        <v>732</v>
      </c>
      <c r="L246" s="9" t="str">
        <f t="shared" si="40"/>
        <v>N/A</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v>
      </c>
      <c r="D248" s="43" t="str">
        <f t="shared" si="37"/>
        <v>N/A</v>
      </c>
      <c r="E248" s="43">
        <v>0</v>
      </c>
      <c r="F248" s="43" t="str">
        <f t="shared" si="38"/>
        <v>N/A</v>
      </c>
      <c r="G248" s="43">
        <v>0</v>
      </c>
      <c r="H248" s="43" t="str">
        <f t="shared" si="39"/>
        <v>N/A</v>
      </c>
      <c r="I248" s="12" t="s">
        <v>1743</v>
      </c>
      <c r="J248" s="12" t="s">
        <v>1743</v>
      </c>
      <c r="K248" s="44" t="s">
        <v>732</v>
      </c>
      <c r="L248" s="9" t="str">
        <f t="shared" si="40"/>
        <v>N/A</v>
      </c>
    </row>
    <row r="249" spans="1:12" ht="25.5" x14ac:dyDescent="0.2">
      <c r="A249" s="58" t="s">
        <v>1412</v>
      </c>
      <c r="B249" s="34" t="s">
        <v>217</v>
      </c>
      <c r="C249" s="43">
        <v>0</v>
      </c>
      <c r="D249" s="43" t="str">
        <f t="shared" si="37"/>
        <v>N/A</v>
      </c>
      <c r="E249" s="43">
        <v>0</v>
      </c>
      <c r="F249" s="43" t="str">
        <f t="shared" si="38"/>
        <v>N/A</v>
      </c>
      <c r="G249" s="43">
        <v>0</v>
      </c>
      <c r="H249" s="43" t="str">
        <f t="shared" si="39"/>
        <v>N/A</v>
      </c>
      <c r="I249" s="12" t="s">
        <v>1743</v>
      </c>
      <c r="J249" s="12" t="s">
        <v>1743</v>
      </c>
      <c r="K249" s="44" t="s">
        <v>732</v>
      </c>
      <c r="L249" s="9" t="str">
        <f t="shared" si="40"/>
        <v>N/A</v>
      </c>
    </row>
    <row r="250" spans="1:12" ht="25.5" x14ac:dyDescent="0.2">
      <c r="A250" s="58" t="s">
        <v>1413</v>
      </c>
      <c r="B250" s="34" t="s">
        <v>217</v>
      </c>
      <c r="C250" s="43">
        <v>0</v>
      </c>
      <c r="D250" s="43" t="str">
        <f t="shared" si="37"/>
        <v>N/A</v>
      </c>
      <c r="E250" s="43">
        <v>0</v>
      </c>
      <c r="F250" s="43" t="str">
        <f t="shared" si="38"/>
        <v>N/A</v>
      </c>
      <c r="G250" s="43">
        <v>0</v>
      </c>
      <c r="H250" s="43" t="str">
        <f t="shared" si="39"/>
        <v>N/A</v>
      </c>
      <c r="I250" s="12" t="s">
        <v>1743</v>
      </c>
      <c r="J250" s="12" t="s">
        <v>1743</v>
      </c>
      <c r="K250" s="44" t="s">
        <v>732</v>
      </c>
      <c r="L250" s="9" t="str">
        <f t="shared" si="40"/>
        <v>N/A</v>
      </c>
    </row>
    <row r="251" spans="1:12" ht="25.5" x14ac:dyDescent="0.2">
      <c r="A251" s="58" t="s">
        <v>1414</v>
      </c>
      <c r="B251" s="34" t="s">
        <v>217</v>
      </c>
      <c r="C251" s="43">
        <v>0</v>
      </c>
      <c r="D251" s="43" t="str">
        <f t="shared" si="37"/>
        <v>N/A</v>
      </c>
      <c r="E251" s="43">
        <v>0</v>
      </c>
      <c r="F251" s="43" t="str">
        <f t="shared" si="38"/>
        <v>N/A</v>
      </c>
      <c r="G251" s="43">
        <v>0</v>
      </c>
      <c r="H251" s="43" t="str">
        <f t="shared" si="39"/>
        <v>N/A</v>
      </c>
      <c r="I251" s="12" t="s">
        <v>1743</v>
      </c>
      <c r="J251" s="12" t="s">
        <v>1743</v>
      </c>
      <c r="K251" s="44" t="s">
        <v>732</v>
      </c>
      <c r="L251" s="9" t="str">
        <f t="shared" si="40"/>
        <v>N/A</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38537</v>
      </c>
      <c r="D6" s="43" t="str">
        <f t="shared" ref="D6:D37" si="0">IF($B6="N/A","N/A",IF(C6&gt;10,"No",IF(C6&lt;-10,"No","Yes")))</f>
        <v>N/A</v>
      </c>
      <c r="E6" s="35">
        <v>40214</v>
      </c>
      <c r="F6" s="43" t="str">
        <f t="shared" ref="F6:F37" si="1">IF($B6="N/A","N/A",IF(E6&gt;10,"No",IF(E6&lt;-10,"No","Yes")))</f>
        <v>N/A</v>
      </c>
      <c r="G6" s="35">
        <v>39135</v>
      </c>
      <c r="H6" s="43" t="str">
        <f t="shared" ref="H6:H37" si="2">IF($B6="N/A","N/A",IF(G6&gt;10,"No",IF(G6&lt;-10,"No","Yes")))</f>
        <v>N/A</v>
      </c>
      <c r="I6" s="12">
        <v>4.3520000000000003</v>
      </c>
      <c r="J6" s="12">
        <v>-2.68</v>
      </c>
      <c r="K6" s="44" t="s">
        <v>732</v>
      </c>
      <c r="L6" s="9" t="str">
        <f t="shared" ref="L6:L39" si="3">IF(J6="Div by 0", "N/A", IF(K6="N/A","N/A", IF(J6&gt;VALUE(MID(K6,1,2)), "No", IF(J6&lt;-1*VALUE(MID(K6,1,2)), "No", "Yes"))))</f>
        <v>Yes</v>
      </c>
    </row>
    <row r="7" spans="1:12" x14ac:dyDescent="0.2">
      <c r="A7" s="45" t="s">
        <v>6</v>
      </c>
      <c r="B7" s="34" t="s">
        <v>217</v>
      </c>
      <c r="C7" s="35">
        <v>6082</v>
      </c>
      <c r="D7" s="43" t="str">
        <f t="shared" si="0"/>
        <v>N/A</v>
      </c>
      <c r="E7" s="35">
        <v>6332</v>
      </c>
      <c r="F7" s="43" t="str">
        <f t="shared" si="1"/>
        <v>N/A</v>
      </c>
      <c r="G7" s="35">
        <v>6260</v>
      </c>
      <c r="H7" s="43" t="str">
        <f t="shared" si="2"/>
        <v>N/A</v>
      </c>
      <c r="I7" s="12">
        <v>4.1100000000000003</v>
      </c>
      <c r="J7" s="12">
        <v>-1.1399999999999999</v>
      </c>
      <c r="K7" s="44" t="s">
        <v>732</v>
      </c>
      <c r="L7" s="9" t="str">
        <f t="shared" si="3"/>
        <v>Yes</v>
      </c>
    </row>
    <row r="8" spans="1:12" x14ac:dyDescent="0.2">
      <c r="A8" s="45" t="s">
        <v>364</v>
      </c>
      <c r="B8" s="34" t="s">
        <v>217</v>
      </c>
      <c r="C8" s="35" t="s">
        <v>217</v>
      </c>
      <c r="D8" s="43" t="str">
        <f t="shared" si="0"/>
        <v>N/A</v>
      </c>
      <c r="E8" s="35" t="s">
        <v>217</v>
      </c>
      <c r="F8" s="43" t="str">
        <f t="shared" si="1"/>
        <v>N/A</v>
      </c>
      <c r="G8" s="8">
        <v>15.995911588</v>
      </c>
      <c r="H8" s="43" t="str">
        <f t="shared" si="2"/>
        <v>N/A</v>
      </c>
      <c r="I8" s="12" t="s">
        <v>217</v>
      </c>
      <c r="J8" s="12" t="s">
        <v>217</v>
      </c>
      <c r="K8" s="44" t="s">
        <v>732</v>
      </c>
      <c r="L8" s="9" t="str">
        <f t="shared" si="3"/>
        <v>No</v>
      </c>
    </row>
    <row r="9" spans="1:12" x14ac:dyDescent="0.2">
      <c r="A9" s="4" t="s">
        <v>88</v>
      </c>
      <c r="B9" s="47" t="s">
        <v>217</v>
      </c>
      <c r="C9" s="1">
        <v>31267.67</v>
      </c>
      <c r="D9" s="11" t="str">
        <f t="shared" si="0"/>
        <v>N/A</v>
      </c>
      <c r="E9" s="1">
        <v>34740.160000000003</v>
      </c>
      <c r="F9" s="11" t="str">
        <f t="shared" si="1"/>
        <v>N/A</v>
      </c>
      <c r="G9" s="1">
        <v>36123.410000000003</v>
      </c>
      <c r="H9" s="11" t="str">
        <f t="shared" si="2"/>
        <v>N/A</v>
      </c>
      <c r="I9" s="12">
        <v>11.11</v>
      </c>
      <c r="J9" s="12">
        <v>3.9820000000000002</v>
      </c>
      <c r="K9" s="47" t="s">
        <v>732</v>
      </c>
      <c r="L9" s="9" t="str">
        <f t="shared" si="3"/>
        <v>Yes</v>
      </c>
    </row>
    <row r="10" spans="1:12" x14ac:dyDescent="0.2">
      <c r="A10" s="4" t="s">
        <v>1416</v>
      </c>
      <c r="B10" s="34" t="s">
        <v>217</v>
      </c>
      <c r="C10" s="8">
        <v>4.6578612762000002</v>
      </c>
      <c r="D10" s="43" t="str">
        <f t="shared" si="0"/>
        <v>N/A</v>
      </c>
      <c r="E10" s="8">
        <v>1.700900184</v>
      </c>
      <c r="F10" s="43" t="str">
        <f t="shared" si="1"/>
        <v>N/A</v>
      </c>
      <c r="G10" s="8">
        <v>0.31940718029999998</v>
      </c>
      <c r="H10" s="43" t="str">
        <f t="shared" si="2"/>
        <v>N/A</v>
      </c>
      <c r="I10" s="12">
        <v>-63.5</v>
      </c>
      <c r="J10" s="12">
        <v>-81.2</v>
      </c>
      <c r="K10" s="44" t="s">
        <v>732</v>
      </c>
      <c r="L10" s="9" t="str">
        <f t="shared" si="3"/>
        <v>No</v>
      </c>
    </row>
    <row r="11" spans="1:12" x14ac:dyDescent="0.2">
      <c r="A11" s="4" t="s">
        <v>1417</v>
      </c>
      <c r="B11" s="34" t="s">
        <v>217</v>
      </c>
      <c r="C11" s="8">
        <v>0.37366686560000001</v>
      </c>
      <c r="D11" s="43" t="str">
        <f t="shared" si="0"/>
        <v>N/A</v>
      </c>
      <c r="E11" s="8">
        <v>0.2760232755</v>
      </c>
      <c r="F11" s="43" t="str">
        <f t="shared" si="1"/>
        <v>N/A</v>
      </c>
      <c r="G11" s="8">
        <v>0.51105148840000003</v>
      </c>
      <c r="H11" s="43" t="str">
        <f t="shared" si="2"/>
        <v>N/A</v>
      </c>
      <c r="I11" s="12">
        <v>-26.1</v>
      </c>
      <c r="J11" s="12">
        <v>85.15</v>
      </c>
      <c r="K11" s="44" t="s">
        <v>732</v>
      </c>
      <c r="L11" s="9" t="str">
        <f t="shared" si="3"/>
        <v>No</v>
      </c>
    </row>
    <row r="12" spans="1:12" x14ac:dyDescent="0.2">
      <c r="A12" s="4" t="s">
        <v>1418</v>
      </c>
      <c r="B12" s="34" t="s">
        <v>217</v>
      </c>
      <c r="C12" s="8">
        <v>45.937670291000003</v>
      </c>
      <c r="D12" s="43" t="str">
        <f t="shared" si="0"/>
        <v>N/A</v>
      </c>
      <c r="E12" s="8">
        <v>46.496245088999999</v>
      </c>
      <c r="F12" s="43" t="str">
        <f t="shared" si="1"/>
        <v>N/A</v>
      </c>
      <c r="G12" s="8">
        <v>50.042161747999998</v>
      </c>
      <c r="H12" s="43" t="str">
        <f t="shared" si="2"/>
        <v>N/A</v>
      </c>
      <c r="I12" s="12">
        <v>1.216</v>
      </c>
      <c r="J12" s="12">
        <v>7.6260000000000003</v>
      </c>
      <c r="K12" s="44" t="s">
        <v>732</v>
      </c>
      <c r="L12" s="9" t="str">
        <f t="shared" si="3"/>
        <v>Yes</v>
      </c>
    </row>
    <row r="13" spans="1:12" x14ac:dyDescent="0.2">
      <c r="A13" s="4" t="s">
        <v>1419</v>
      </c>
      <c r="B13" s="34" t="s">
        <v>217</v>
      </c>
      <c r="C13" s="8">
        <v>0.26468069649999998</v>
      </c>
      <c r="D13" s="43" t="str">
        <f t="shared" si="0"/>
        <v>N/A</v>
      </c>
      <c r="E13" s="8">
        <v>0.3431640722</v>
      </c>
      <c r="F13" s="43" t="str">
        <f t="shared" si="1"/>
        <v>N/A</v>
      </c>
      <c r="G13" s="8">
        <v>0.21464162510000001</v>
      </c>
      <c r="H13" s="43" t="str">
        <f t="shared" si="2"/>
        <v>N/A</v>
      </c>
      <c r="I13" s="12">
        <v>29.65</v>
      </c>
      <c r="J13" s="12">
        <v>-37.5</v>
      </c>
      <c r="K13" s="44" t="s">
        <v>732</v>
      </c>
      <c r="L13" s="9" t="str">
        <f t="shared" si="3"/>
        <v>No</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0.1245556219</v>
      </c>
      <c r="D16" s="43" t="str">
        <f t="shared" si="0"/>
        <v>N/A</v>
      </c>
      <c r="E16" s="8">
        <v>0.1044412394</v>
      </c>
      <c r="F16" s="43" t="str">
        <f t="shared" si="1"/>
        <v>N/A</v>
      </c>
      <c r="G16" s="8">
        <v>0.12776287210000001</v>
      </c>
      <c r="H16" s="43" t="str">
        <f t="shared" si="2"/>
        <v>N/A</v>
      </c>
      <c r="I16" s="12">
        <v>-16.100000000000001</v>
      </c>
      <c r="J16" s="12">
        <v>22.33</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48.641565249000003</v>
      </c>
      <c r="D18" s="43" t="str">
        <f t="shared" si="0"/>
        <v>N/A</v>
      </c>
      <c r="E18" s="8">
        <v>51.079226140000003</v>
      </c>
      <c r="F18" s="43" t="str">
        <f t="shared" si="1"/>
        <v>N/A</v>
      </c>
      <c r="G18" s="8">
        <v>48.784975086000003</v>
      </c>
      <c r="H18" s="43" t="str">
        <f t="shared" si="2"/>
        <v>N/A</v>
      </c>
      <c r="I18" s="12">
        <v>5.0110000000000001</v>
      </c>
      <c r="J18" s="12">
        <v>-4.49</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99.237096816000005</v>
      </c>
      <c r="D20" s="43" t="str">
        <f t="shared" si="0"/>
        <v>N/A</v>
      </c>
      <c r="E20" s="8">
        <v>99.276371413000007</v>
      </c>
      <c r="F20" s="43" t="str">
        <f t="shared" si="1"/>
        <v>N/A</v>
      </c>
      <c r="G20" s="8">
        <v>99.146544014</v>
      </c>
      <c r="H20" s="43" t="str">
        <f t="shared" si="2"/>
        <v>N/A</v>
      </c>
      <c r="I20" s="12">
        <v>3.9600000000000003E-2</v>
      </c>
      <c r="J20" s="12">
        <v>-0.13100000000000001</v>
      </c>
      <c r="K20" s="44" t="s">
        <v>732</v>
      </c>
      <c r="L20" s="9" t="str">
        <f t="shared" si="3"/>
        <v>Yes</v>
      </c>
    </row>
    <row r="21" spans="1:12" x14ac:dyDescent="0.2">
      <c r="A21" s="2" t="s">
        <v>969</v>
      </c>
      <c r="B21" s="34" t="s">
        <v>217</v>
      </c>
      <c r="C21" s="8">
        <v>0.76290318400000001</v>
      </c>
      <c r="D21" s="43" t="str">
        <f t="shared" si="0"/>
        <v>N/A</v>
      </c>
      <c r="E21" s="8">
        <v>0.7236285871</v>
      </c>
      <c r="F21" s="43" t="str">
        <f t="shared" si="1"/>
        <v>N/A</v>
      </c>
      <c r="G21" s="8">
        <v>0.85345598570000003</v>
      </c>
      <c r="H21" s="43" t="str">
        <f t="shared" si="2"/>
        <v>N/A</v>
      </c>
      <c r="I21" s="12">
        <v>-5.15</v>
      </c>
      <c r="J21" s="12">
        <v>17.940000000000001</v>
      </c>
      <c r="K21" s="44" t="s">
        <v>732</v>
      </c>
      <c r="L21" s="9" t="str">
        <f t="shared" si="3"/>
        <v>Yes</v>
      </c>
    </row>
    <row r="22" spans="1:12" x14ac:dyDescent="0.2">
      <c r="A22" s="3" t="s">
        <v>1728</v>
      </c>
      <c r="B22" s="34" t="s">
        <v>217</v>
      </c>
      <c r="C22" s="35">
        <v>24052</v>
      </c>
      <c r="D22" s="43" t="str">
        <f t="shared" si="0"/>
        <v>N/A</v>
      </c>
      <c r="E22" s="35">
        <v>24694</v>
      </c>
      <c r="F22" s="43" t="str">
        <f t="shared" si="1"/>
        <v>N/A</v>
      </c>
      <c r="G22" s="35">
        <v>22121</v>
      </c>
      <c r="H22" s="43" t="str">
        <f t="shared" si="2"/>
        <v>N/A</v>
      </c>
      <c r="I22" s="12">
        <v>2.669</v>
      </c>
      <c r="J22" s="12">
        <v>-10.4</v>
      </c>
      <c r="K22" s="44" t="s">
        <v>732</v>
      </c>
      <c r="L22" s="9" t="str">
        <f t="shared" si="3"/>
        <v>Yes</v>
      </c>
    </row>
    <row r="23" spans="1:12" x14ac:dyDescent="0.2">
      <c r="A23" s="3" t="s">
        <v>984</v>
      </c>
      <c r="B23" s="34" t="s">
        <v>217</v>
      </c>
      <c r="C23" s="35">
        <v>4408</v>
      </c>
      <c r="D23" s="43" t="str">
        <f t="shared" si="0"/>
        <v>N/A</v>
      </c>
      <c r="E23" s="35">
        <v>4633</v>
      </c>
      <c r="F23" s="43" t="str">
        <f t="shared" si="1"/>
        <v>N/A</v>
      </c>
      <c r="G23" s="35">
        <v>4833</v>
      </c>
      <c r="H23" s="43" t="str">
        <f t="shared" si="2"/>
        <v>N/A</v>
      </c>
      <c r="I23" s="12">
        <v>5.1040000000000001</v>
      </c>
      <c r="J23" s="12">
        <v>4.3170000000000002</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1376</v>
      </c>
      <c r="D25" s="43" t="str">
        <f t="shared" si="0"/>
        <v>N/A</v>
      </c>
      <c r="E25" s="35">
        <v>1309</v>
      </c>
      <c r="F25" s="43" t="str">
        <f t="shared" si="1"/>
        <v>N/A</v>
      </c>
      <c r="G25" s="35">
        <v>1343</v>
      </c>
      <c r="H25" s="43" t="str">
        <f t="shared" si="2"/>
        <v>N/A</v>
      </c>
      <c r="I25" s="12">
        <v>-4.87</v>
      </c>
      <c r="J25" s="12">
        <v>2.597</v>
      </c>
      <c r="K25" s="44" t="s">
        <v>732</v>
      </c>
      <c r="L25" s="9" t="str">
        <f t="shared" si="3"/>
        <v>Yes</v>
      </c>
    </row>
    <row r="26" spans="1:12" x14ac:dyDescent="0.2">
      <c r="A26" s="3" t="s">
        <v>987</v>
      </c>
      <c r="B26" s="34" t="s">
        <v>217</v>
      </c>
      <c r="C26" s="35">
        <v>18268</v>
      </c>
      <c r="D26" s="43" t="str">
        <f t="shared" si="0"/>
        <v>N/A</v>
      </c>
      <c r="E26" s="35">
        <v>18752</v>
      </c>
      <c r="F26" s="43" t="str">
        <f t="shared" si="1"/>
        <v>N/A</v>
      </c>
      <c r="G26" s="35">
        <v>15945</v>
      </c>
      <c r="H26" s="43" t="str">
        <f t="shared" si="2"/>
        <v>N/A</v>
      </c>
      <c r="I26" s="12">
        <v>2.649</v>
      </c>
      <c r="J26" s="12">
        <v>-15</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13674</v>
      </c>
      <c r="D28" s="43" t="str">
        <f t="shared" si="0"/>
        <v>N/A</v>
      </c>
      <c r="E28" s="35">
        <v>14488</v>
      </c>
      <c r="F28" s="43" t="str">
        <f t="shared" si="1"/>
        <v>N/A</v>
      </c>
      <c r="G28" s="35">
        <v>15710</v>
      </c>
      <c r="H28" s="43" t="str">
        <f t="shared" si="2"/>
        <v>N/A</v>
      </c>
      <c r="I28" s="12">
        <v>5.9530000000000003</v>
      </c>
      <c r="J28" s="12">
        <v>8.4350000000000005</v>
      </c>
      <c r="K28" s="44" t="s">
        <v>732</v>
      </c>
      <c r="L28" s="9" t="str">
        <f t="shared" si="3"/>
        <v>Yes</v>
      </c>
    </row>
    <row r="29" spans="1:12" x14ac:dyDescent="0.2">
      <c r="A29" s="3" t="s">
        <v>989</v>
      </c>
      <c r="B29" s="34" t="s">
        <v>217</v>
      </c>
      <c r="C29" s="35">
        <v>5674</v>
      </c>
      <c r="D29" s="43" t="str">
        <f t="shared" si="0"/>
        <v>N/A</v>
      </c>
      <c r="E29" s="35">
        <v>5931</v>
      </c>
      <c r="F29" s="43" t="str">
        <f t="shared" si="1"/>
        <v>N/A</v>
      </c>
      <c r="G29" s="35">
        <v>6248</v>
      </c>
      <c r="H29" s="43" t="str">
        <f t="shared" si="2"/>
        <v>N/A</v>
      </c>
      <c r="I29" s="12">
        <v>4.5289999999999999</v>
      </c>
      <c r="J29" s="12">
        <v>5.3449999999999998</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614</v>
      </c>
      <c r="D31" s="43" t="str">
        <f t="shared" si="0"/>
        <v>N/A</v>
      </c>
      <c r="E31" s="35">
        <v>652</v>
      </c>
      <c r="F31" s="43" t="str">
        <f t="shared" si="1"/>
        <v>N/A</v>
      </c>
      <c r="G31" s="35">
        <v>1287</v>
      </c>
      <c r="H31" s="43" t="str">
        <f t="shared" si="2"/>
        <v>N/A</v>
      </c>
      <c r="I31" s="12">
        <v>6.1890000000000001</v>
      </c>
      <c r="J31" s="12">
        <v>97.39</v>
      </c>
      <c r="K31" s="44" t="s">
        <v>732</v>
      </c>
      <c r="L31" s="9" t="str">
        <f t="shared" si="3"/>
        <v>No</v>
      </c>
    </row>
    <row r="32" spans="1:12" x14ac:dyDescent="0.2">
      <c r="A32" s="3" t="s">
        <v>992</v>
      </c>
      <c r="B32" s="34" t="s">
        <v>217</v>
      </c>
      <c r="C32" s="35">
        <v>7386</v>
      </c>
      <c r="D32" s="43" t="str">
        <f t="shared" si="0"/>
        <v>N/A</v>
      </c>
      <c r="E32" s="35">
        <v>7905</v>
      </c>
      <c r="F32" s="43" t="str">
        <f t="shared" si="1"/>
        <v>N/A</v>
      </c>
      <c r="G32" s="35">
        <v>8175</v>
      </c>
      <c r="H32" s="43" t="str">
        <f t="shared" si="2"/>
        <v>N/A</v>
      </c>
      <c r="I32" s="12">
        <v>7.0270000000000001</v>
      </c>
      <c r="J32" s="12">
        <v>3.4159999999999999</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97602115</v>
      </c>
      <c r="D34" s="43" t="str">
        <f t="shared" si="0"/>
        <v>N/A</v>
      </c>
      <c r="E34" s="46">
        <v>121644216</v>
      </c>
      <c r="F34" s="43" t="str">
        <f t="shared" si="1"/>
        <v>N/A</v>
      </c>
      <c r="G34" s="46">
        <v>132437739</v>
      </c>
      <c r="H34" s="43" t="str">
        <f t="shared" si="2"/>
        <v>N/A</v>
      </c>
      <c r="I34" s="12">
        <v>24.63</v>
      </c>
      <c r="J34" s="12">
        <v>8.8729999999999993</v>
      </c>
      <c r="K34" s="44" t="s">
        <v>732</v>
      </c>
      <c r="L34" s="9" t="str">
        <f t="shared" si="3"/>
        <v>Yes</v>
      </c>
    </row>
    <row r="35" spans="1:12" x14ac:dyDescent="0.2">
      <c r="A35" s="45" t="s">
        <v>1426</v>
      </c>
      <c r="B35" s="34" t="s">
        <v>217</v>
      </c>
      <c r="C35" s="46">
        <v>2532.6858603000001</v>
      </c>
      <c r="D35" s="43" t="str">
        <f t="shared" si="0"/>
        <v>N/A</v>
      </c>
      <c r="E35" s="46">
        <v>3024.9220669000001</v>
      </c>
      <c r="F35" s="43" t="str">
        <f t="shared" si="1"/>
        <v>N/A</v>
      </c>
      <c r="G35" s="46">
        <v>3384.1251821000001</v>
      </c>
      <c r="H35" s="43" t="str">
        <f t="shared" si="2"/>
        <v>N/A</v>
      </c>
      <c r="I35" s="12">
        <v>19.440000000000001</v>
      </c>
      <c r="J35" s="12">
        <v>11.87</v>
      </c>
      <c r="K35" s="44" t="s">
        <v>732</v>
      </c>
      <c r="L35" s="9" t="str">
        <f t="shared" si="3"/>
        <v>Yes</v>
      </c>
    </row>
    <row r="36" spans="1:12" x14ac:dyDescent="0.2">
      <c r="A36" s="45" t="s">
        <v>1427</v>
      </c>
      <c r="B36" s="34" t="s">
        <v>217</v>
      </c>
      <c r="C36" s="46">
        <v>16047.700591999999</v>
      </c>
      <c r="D36" s="43" t="str">
        <f t="shared" si="0"/>
        <v>N/A</v>
      </c>
      <c r="E36" s="46">
        <v>19211.025900000001</v>
      </c>
      <c r="F36" s="43" t="str">
        <f t="shared" si="1"/>
        <v>N/A</v>
      </c>
      <c r="G36" s="46">
        <v>21156.188339</v>
      </c>
      <c r="H36" s="43" t="str">
        <f t="shared" si="2"/>
        <v>N/A</v>
      </c>
      <c r="I36" s="12">
        <v>19.71</v>
      </c>
      <c r="J36" s="12">
        <v>10.130000000000001</v>
      </c>
      <c r="K36" s="44" t="s">
        <v>732</v>
      </c>
      <c r="L36" s="9" t="str">
        <f t="shared" si="3"/>
        <v>Yes</v>
      </c>
    </row>
    <row r="37" spans="1:12" x14ac:dyDescent="0.2">
      <c r="A37" s="4" t="s">
        <v>107</v>
      </c>
      <c r="B37" s="34" t="s">
        <v>217</v>
      </c>
      <c r="C37" s="46">
        <v>911581612</v>
      </c>
      <c r="D37" s="43" t="str">
        <f t="shared" si="0"/>
        <v>N/A</v>
      </c>
      <c r="E37" s="46">
        <v>1000836103</v>
      </c>
      <c r="F37" s="43" t="str">
        <f t="shared" si="1"/>
        <v>N/A</v>
      </c>
      <c r="G37" s="46">
        <v>1022369892</v>
      </c>
      <c r="H37" s="43" t="str">
        <f t="shared" si="2"/>
        <v>N/A</v>
      </c>
      <c r="I37" s="12">
        <v>9.7910000000000004</v>
      </c>
      <c r="J37" s="12">
        <v>2.1520000000000001</v>
      </c>
      <c r="K37" s="44" t="s">
        <v>732</v>
      </c>
      <c r="L37" s="9" t="str">
        <f t="shared" si="3"/>
        <v>Yes</v>
      </c>
    </row>
    <row r="38" spans="1:12" x14ac:dyDescent="0.2">
      <c r="A38" s="45" t="s">
        <v>162</v>
      </c>
      <c r="B38" s="47" t="s">
        <v>221</v>
      </c>
      <c r="C38" s="1">
        <v>30777</v>
      </c>
      <c r="D38" s="43" t="str">
        <f>IF($B38="N/A","N/A",IF(C38&gt;0,"No",IF(C38&lt;0,"No","Yes")))</f>
        <v>No</v>
      </c>
      <c r="E38" s="1">
        <v>32257</v>
      </c>
      <c r="F38" s="43" t="str">
        <f>IF($B38="N/A","N/A",IF(E38&gt;0,"No",IF(E38&lt;0,"No","Yes")))</f>
        <v>No</v>
      </c>
      <c r="G38" s="1">
        <v>29652</v>
      </c>
      <c r="H38" s="43" t="str">
        <f>IF($B38="N/A","N/A",IF(G38&gt;0,"No",IF(G38&lt;0,"No","Yes")))</f>
        <v>No</v>
      </c>
      <c r="I38" s="12">
        <v>4.8090000000000002</v>
      </c>
      <c r="J38" s="12">
        <v>-8.08</v>
      </c>
      <c r="K38" s="44" t="s">
        <v>732</v>
      </c>
      <c r="L38" s="9" t="str">
        <f t="shared" si="3"/>
        <v>Yes</v>
      </c>
    </row>
    <row r="39" spans="1:12" x14ac:dyDescent="0.2">
      <c r="A39" s="45" t="s">
        <v>160</v>
      </c>
      <c r="B39" s="34" t="s">
        <v>217</v>
      </c>
      <c r="C39" s="46">
        <v>900724457</v>
      </c>
      <c r="D39" s="43" t="str">
        <f t="shared" ref="D39:D40" si="4">IF($B39="N/A","N/A",IF(C39&gt;10,"No",IF(C39&lt;-10,"No","Yes")))</f>
        <v>N/A</v>
      </c>
      <c r="E39" s="46">
        <v>990140072</v>
      </c>
      <c r="F39" s="43" t="str">
        <f t="shared" ref="F39:F40" si="5">IF($B39="N/A","N/A",IF(E39&gt;10,"No",IF(E39&lt;-10,"No","Yes")))</f>
        <v>N/A</v>
      </c>
      <c r="G39" s="46">
        <v>1008844641</v>
      </c>
      <c r="H39" s="43" t="str">
        <f t="shared" ref="H39:H40" si="6">IF($B39="N/A","N/A",IF(G39&gt;10,"No",IF(G39&lt;-10,"No","Yes")))</f>
        <v>N/A</v>
      </c>
      <c r="I39" s="12">
        <v>9.9269999999999996</v>
      </c>
      <c r="J39" s="12">
        <v>1.889</v>
      </c>
      <c r="K39" s="44" t="s">
        <v>732</v>
      </c>
      <c r="L39" s="9" t="str">
        <f t="shared" si="3"/>
        <v>Yes</v>
      </c>
    </row>
    <row r="40" spans="1:12" x14ac:dyDescent="0.2">
      <c r="A40" s="45" t="s">
        <v>1290</v>
      </c>
      <c r="B40" s="34" t="s">
        <v>217</v>
      </c>
      <c r="C40" s="46">
        <v>29266.155148000002</v>
      </c>
      <c r="D40" s="43" t="str">
        <f t="shared" si="4"/>
        <v>N/A</v>
      </c>
      <c r="E40" s="46">
        <v>30695.355178999998</v>
      </c>
      <c r="F40" s="43" t="str">
        <f t="shared" si="5"/>
        <v>N/A</v>
      </c>
      <c r="G40" s="46">
        <v>34022.819405000002</v>
      </c>
      <c r="H40" s="43" t="str">
        <f t="shared" si="6"/>
        <v>N/A</v>
      </c>
      <c r="I40" s="12">
        <v>4.883</v>
      </c>
      <c r="J40" s="12">
        <v>10.84</v>
      </c>
      <c r="K40" s="44" t="s">
        <v>732</v>
      </c>
      <c r="L40" s="9" t="str">
        <f>IF(J40="Div by 0", "N/A", IF(OR(J40="N/A",K40="N/A"),"N/A", IF(J40&gt;VALUE(MID(K40,1,2)), "No", IF(J40&lt;-1*VALUE(MID(K40,1,2)), "No", "Yes"))))</f>
        <v>Yes</v>
      </c>
    </row>
    <row r="41" spans="1:12" x14ac:dyDescent="0.2">
      <c r="A41" s="3" t="s">
        <v>1428</v>
      </c>
      <c r="B41" s="34" t="s">
        <v>217</v>
      </c>
      <c r="C41" s="46">
        <v>1207.9219608000001</v>
      </c>
      <c r="D41" s="43" t="str">
        <f t="shared" ref="D41:D52" si="7">IF($B41="N/A","N/A",IF(C41&gt;10,"No",IF(C41&lt;-10,"No","Yes")))</f>
        <v>N/A</v>
      </c>
      <c r="E41" s="46">
        <v>1493.6747793</v>
      </c>
      <c r="F41" s="43" t="str">
        <f t="shared" ref="F41:F52" si="8">IF($B41="N/A","N/A",IF(E41&gt;10,"No",IF(E41&lt;-10,"No","Yes")))</f>
        <v>N/A</v>
      </c>
      <c r="G41" s="46">
        <v>1550.7014601999999</v>
      </c>
      <c r="H41" s="43" t="str">
        <f t="shared" ref="H41:H52" si="9">IF($B41="N/A","N/A",IF(G41&gt;10,"No",IF(G41&lt;-10,"No","Yes")))</f>
        <v>N/A</v>
      </c>
      <c r="I41" s="12">
        <v>23.66</v>
      </c>
      <c r="J41" s="12">
        <v>3.8180000000000001</v>
      </c>
      <c r="K41" s="44" t="s">
        <v>732</v>
      </c>
      <c r="L41" s="9" t="str">
        <f t="shared" ref="L41:L52" si="10">IF(J41="Div by 0", "N/A", IF(K41="N/A","N/A", IF(J41&gt;VALUE(MID(K41,1,2)), "No", IF(J41&lt;-1*VALUE(MID(K41,1,2)), "No", "Yes"))))</f>
        <v>Yes</v>
      </c>
    </row>
    <row r="42" spans="1:12" x14ac:dyDescent="0.2">
      <c r="A42" s="3" t="s">
        <v>1429</v>
      </c>
      <c r="B42" s="34" t="s">
        <v>217</v>
      </c>
      <c r="C42" s="46">
        <v>2643.2313975000002</v>
      </c>
      <c r="D42" s="43" t="str">
        <f t="shared" si="7"/>
        <v>N/A</v>
      </c>
      <c r="E42" s="46">
        <v>3153.1368444</v>
      </c>
      <c r="F42" s="43" t="str">
        <f t="shared" si="8"/>
        <v>N/A</v>
      </c>
      <c r="G42" s="46">
        <v>3178.3298157999998</v>
      </c>
      <c r="H42" s="43" t="str">
        <f t="shared" si="9"/>
        <v>N/A</v>
      </c>
      <c r="I42" s="12">
        <v>19.29</v>
      </c>
      <c r="J42" s="12">
        <v>0.79900000000000004</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511.39316860000002</v>
      </c>
      <c r="D44" s="43" t="str">
        <f t="shared" si="7"/>
        <v>N/A</v>
      </c>
      <c r="E44" s="46">
        <v>726.25439267000002</v>
      </c>
      <c r="F44" s="43" t="str">
        <f t="shared" si="8"/>
        <v>N/A</v>
      </c>
      <c r="G44" s="46">
        <v>293.79970215999998</v>
      </c>
      <c r="H44" s="43" t="str">
        <f t="shared" si="9"/>
        <v>N/A</v>
      </c>
      <c r="I44" s="12">
        <v>42.01</v>
      </c>
      <c r="J44" s="12">
        <v>-59.5</v>
      </c>
      <c r="K44" s="44" t="s">
        <v>732</v>
      </c>
      <c r="L44" s="9" t="str">
        <f t="shared" si="10"/>
        <v>No</v>
      </c>
    </row>
    <row r="45" spans="1:12" x14ac:dyDescent="0.2">
      <c r="A45" s="3" t="s">
        <v>1432</v>
      </c>
      <c r="B45" s="34" t="s">
        <v>217</v>
      </c>
      <c r="C45" s="46">
        <v>914.05178453999997</v>
      </c>
      <c r="D45" s="43" t="str">
        <f t="shared" si="7"/>
        <v>N/A</v>
      </c>
      <c r="E45" s="46">
        <v>1137.2469603</v>
      </c>
      <c r="F45" s="43" t="str">
        <f t="shared" si="8"/>
        <v>N/A</v>
      </c>
      <c r="G45" s="46">
        <v>1163.2252117</v>
      </c>
      <c r="H45" s="43" t="str">
        <f t="shared" si="9"/>
        <v>N/A</v>
      </c>
      <c r="I45" s="12">
        <v>24.42</v>
      </c>
      <c r="J45" s="12">
        <v>2.2839999999999998</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4792.1411437999996</v>
      </c>
      <c r="D47" s="43" t="str">
        <f t="shared" si="7"/>
        <v>N/A</v>
      </c>
      <c r="E47" s="46">
        <v>5726.8545002999999</v>
      </c>
      <c r="F47" s="43" t="str">
        <f t="shared" si="8"/>
        <v>N/A</v>
      </c>
      <c r="G47" s="46">
        <v>6002.6942074999997</v>
      </c>
      <c r="H47" s="43" t="str">
        <f t="shared" si="9"/>
        <v>N/A</v>
      </c>
      <c r="I47" s="12">
        <v>19.510000000000002</v>
      </c>
      <c r="J47" s="12">
        <v>4.8170000000000002</v>
      </c>
      <c r="K47" s="44" t="s">
        <v>732</v>
      </c>
      <c r="L47" s="9" t="str">
        <f t="shared" si="10"/>
        <v>Yes</v>
      </c>
    </row>
    <row r="48" spans="1:12" x14ac:dyDescent="0.2">
      <c r="A48" s="3" t="s">
        <v>1435</v>
      </c>
      <c r="B48" s="47" t="s">
        <v>217</v>
      </c>
      <c r="C48" s="14">
        <v>9347.1584419999999</v>
      </c>
      <c r="D48" s="11" t="str">
        <f t="shared" si="7"/>
        <v>N/A</v>
      </c>
      <c r="E48" s="14">
        <v>11292.043836999999</v>
      </c>
      <c r="F48" s="11" t="str">
        <f t="shared" si="8"/>
        <v>N/A</v>
      </c>
      <c r="G48" s="14">
        <v>11877.565621</v>
      </c>
      <c r="H48" s="11" t="str">
        <f t="shared" si="9"/>
        <v>N/A</v>
      </c>
      <c r="I48" s="56">
        <v>20.81</v>
      </c>
      <c r="J48" s="56">
        <v>5.1849999999999996</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2355.8631922</v>
      </c>
      <c r="D50" s="11" t="str">
        <f t="shared" si="7"/>
        <v>N/A</v>
      </c>
      <c r="E50" s="14">
        <v>2070.7331288</v>
      </c>
      <c r="F50" s="11" t="str">
        <f t="shared" si="8"/>
        <v>N/A</v>
      </c>
      <c r="G50" s="14">
        <v>1733.8834499</v>
      </c>
      <c r="H50" s="11" t="str">
        <f t="shared" si="9"/>
        <v>N/A</v>
      </c>
      <c r="I50" s="56">
        <v>-12.1</v>
      </c>
      <c r="J50" s="56">
        <v>-16.3</v>
      </c>
      <c r="K50" s="47" t="s">
        <v>732</v>
      </c>
      <c r="L50" s="9" t="str">
        <f t="shared" si="10"/>
        <v>Yes</v>
      </c>
    </row>
    <row r="51" spans="1:12" x14ac:dyDescent="0.2">
      <c r="A51" s="3" t="s">
        <v>1438</v>
      </c>
      <c r="B51" s="47" t="s">
        <v>217</v>
      </c>
      <c r="C51" s="14">
        <v>1495.4591118000001</v>
      </c>
      <c r="D51" s="11" t="str">
        <f t="shared" si="7"/>
        <v>N/A</v>
      </c>
      <c r="E51" s="14">
        <v>1852.9333333</v>
      </c>
      <c r="F51" s="11" t="str">
        <f t="shared" si="8"/>
        <v>N/A</v>
      </c>
      <c r="G51" s="14">
        <v>2184.6835474</v>
      </c>
      <c r="H51" s="11" t="str">
        <f t="shared" si="9"/>
        <v>N/A</v>
      </c>
      <c r="I51" s="56">
        <v>23.9</v>
      </c>
      <c r="J51" s="56">
        <v>17.899999999999999</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3155229</v>
      </c>
      <c r="D53" s="43" t="str">
        <f t="shared" ref="D53:D122" si="11">IF($B53="N/A","N/A",IF(C53&gt;10,"No",IF(C53&lt;-10,"No","Yes")))</f>
        <v>N/A</v>
      </c>
      <c r="E53" s="46">
        <v>4204058</v>
      </c>
      <c r="F53" s="43" t="str">
        <f t="shared" ref="F53:F122" si="12">IF($B53="N/A","N/A",IF(E53&gt;10,"No",IF(E53&lt;-10,"No","Yes")))</f>
        <v>N/A</v>
      </c>
      <c r="G53" s="46">
        <v>4649418</v>
      </c>
      <c r="H53" s="43" t="str">
        <f t="shared" ref="H53:H122" si="13">IF($B53="N/A","N/A",IF(G53&gt;10,"No",IF(G53&lt;-10,"No","Yes")))</f>
        <v>N/A</v>
      </c>
      <c r="I53" s="12">
        <v>33.24</v>
      </c>
      <c r="J53" s="12">
        <v>10.59</v>
      </c>
      <c r="K53" s="44" t="s">
        <v>732</v>
      </c>
      <c r="L53" s="9" t="str">
        <f t="shared" ref="L53:L113" si="14">IF(J53="Div by 0", "N/A", IF(K53="N/A","N/A", IF(J53&gt;VALUE(MID(K53,1,2)), "No", IF(J53&lt;-1*VALUE(MID(K53,1,2)), "No", "Yes"))))</f>
        <v>Yes</v>
      </c>
    </row>
    <row r="54" spans="1:12" x14ac:dyDescent="0.2">
      <c r="A54" s="45" t="s">
        <v>598</v>
      </c>
      <c r="B54" s="34" t="s">
        <v>217</v>
      </c>
      <c r="C54" s="35">
        <v>935</v>
      </c>
      <c r="D54" s="43" t="str">
        <f t="shared" si="11"/>
        <v>N/A</v>
      </c>
      <c r="E54" s="35">
        <v>1156</v>
      </c>
      <c r="F54" s="43" t="str">
        <f t="shared" si="12"/>
        <v>N/A</v>
      </c>
      <c r="G54" s="35">
        <v>1198</v>
      </c>
      <c r="H54" s="43" t="str">
        <f t="shared" si="13"/>
        <v>N/A</v>
      </c>
      <c r="I54" s="12">
        <v>23.64</v>
      </c>
      <c r="J54" s="12">
        <v>3.633</v>
      </c>
      <c r="K54" s="44" t="s">
        <v>732</v>
      </c>
      <c r="L54" s="9" t="str">
        <f t="shared" si="14"/>
        <v>Yes</v>
      </c>
    </row>
    <row r="55" spans="1:12" x14ac:dyDescent="0.2">
      <c r="A55" s="45" t="s">
        <v>1440</v>
      </c>
      <c r="B55" s="34" t="s">
        <v>217</v>
      </c>
      <c r="C55" s="46">
        <v>3374.5764706</v>
      </c>
      <c r="D55" s="43" t="str">
        <f t="shared" si="11"/>
        <v>N/A</v>
      </c>
      <c r="E55" s="46">
        <v>3636.7283736999998</v>
      </c>
      <c r="F55" s="43" t="str">
        <f t="shared" si="12"/>
        <v>N/A</v>
      </c>
      <c r="G55" s="46">
        <v>3880.9833054999999</v>
      </c>
      <c r="H55" s="43" t="str">
        <f t="shared" si="13"/>
        <v>N/A</v>
      </c>
      <c r="I55" s="12">
        <v>7.7679999999999998</v>
      </c>
      <c r="J55" s="12">
        <v>6.7160000000000002</v>
      </c>
      <c r="K55" s="44" t="s">
        <v>732</v>
      </c>
      <c r="L55" s="9" t="str">
        <f t="shared" si="14"/>
        <v>Yes</v>
      </c>
    </row>
    <row r="56" spans="1:12" x14ac:dyDescent="0.2">
      <c r="A56" s="45" t="s">
        <v>1441</v>
      </c>
      <c r="B56" s="34" t="s">
        <v>217</v>
      </c>
      <c r="C56" s="35">
        <v>1.4684491979000001</v>
      </c>
      <c r="D56" s="43" t="str">
        <f t="shared" si="11"/>
        <v>N/A</v>
      </c>
      <c r="E56" s="35">
        <v>1.5769896193999999</v>
      </c>
      <c r="F56" s="43" t="str">
        <f t="shared" si="12"/>
        <v>N/A</v>
      </c>
      <c r="G56" s="35">
        <v>1.6636060100000001</v>
      </c>
      <c r="H56" s="43" t="str">
        <f t="shared" si="13"/>
        <v>N/A</v>
      </c>
      <c r="I56" s="12">
        <v>7.391</v>
      </c>
      <c r="J56" s="12">
        <v>5.4930000000000003</v>
      </c>
      <c r="K56" s="44" t="s">
        <v>732</v>
      </c>
      <c r="L56" s="9" t="str">
        <f t="shared" si="14"/>
        <v>Yes</v>
      </c>
    </row>
    <row r="57" spans="1:12" ht="25.5" x14ac:dyDescent="0.2">
      <c r="A57" s="45" t="s">
        <v>599</v>
      </c>
      <c r="B57" s="34" t="s">
        <v>217</v>
      </c>
      <c r="C57" s="46">
        <v>0</v>
      </c>
      <c r="D57" s="43" t="str">
        <f t="shared" si="11"/>
        <v>N/A</v>
      </c>
      <c r="E57" s="46">
        <v>0</v>
      </c>
      <c r="F57" s="43" t="str">
        <f t="shared" si="12"/>
        <v>N/A</v>
      </c>
      <c r="G57" s="46">
        <v>0</v>
      </c>
      <c r="H57" s="43" t="str">
        <f t="shared" si="13"/>
        <v>N/A</v>
      </c>
      <c r="I57" s="12" t="s">
        <v>1743</v>
      </c>
      <c r="J57" s="12" t="s">
        <v>1743</v>
      </c>
      <c r="K57" s="44" t="s">
        <v>732</v>
      </c>
      <c r="L57" s="9" t="str">
        <f t="shared" si="14"/>
        <v>N/A</v>
      </c>
    </row>
    <row r="58" spans="1:12" x14ac:dyDescent="0.2">
      <c r="A58" s="45" t="s">
        <v>600</v>
      </c>
      <c r="B58" s="34" t="s">
        <v>217</v>
      </c>
      <c r="C58" s="35">
        <v>0</v>
      </c>
      <c r="D58" s="43" t="str">
        <f t="shared" si="11"/>
        <v>N/A</v>
      </c>
      <c r="E58" s="35">
        <v>0</v>
      </c>
      <c r="F58" s="43" t="str">
        <f t="shared" si="12"/>
        <v>N/A</v>
      </c>
      <c r="G58" s="35">
        <v>0</v>
      </c>
      <c r="H58" s="43" t="str">
        <f t="shared" si="13"/>
        <v>N/A</v>
      </c>
      <c r="I58" s="12" t="s">
        <v>1743</v>
      </c>
      <c r="J58" s="12" t="s">
        <v>1743</v>
      </c>
      <c r="K58" s="44" t="s">
        <v>732</v>
      </c>
      <c r="L58" s="9" t="str">
        <f t="shared" si="14"/>
        <v>N/A</v>
      </c>
    </row>
    <row r="59" spans="1:12" x14ac:dyDescent="0.2">
      <c r="A59" s="45" t="s">
        <v>1442</v>
      </c>
      <c r="B59" s="34" t="s">
        <v>217</v>
      </c>
      <c r="C59" s="46" t="s">
        <v>1743</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0</v>
      </c>
      <c r="D63" s="11" t="str">
        <f t="shared" si="11"/>
        <v>N/A</v>
      </c>
      <c r="E63" s="14">
        <v>0</v>
      </c>
      <c r="F63" s="11" t="str">
        <f t="shared" si="12"/>
        <v>N/A</v>
      </c>
      <c r="G63" s="14">
        <v>0</v>
      </c>
      <c r="H63" s="11" t="str">
        <f t="shared" si="13"/>
        <v>N/A</v>
      </c>
      <c r="I63" s="56" t="s">
        <v>1743</v>
      </c>
      <c r="J63" s="56" t="s">
        <v>1743</v>
      </c>
      <c r="K63" s="47" t="s">
        <v>732</v>
      </c>
      <c r="L63" s="9" t="str">
        <f t="shared" si="14"/>
        <v>N/A</v>
      </c>
    </row>
    <row r="64" spans="1:12" x14ac:dyDescent="0.2">
      <c r="A64" s="4" t="s">
        <v>604</v>
      </c>
      <c r="B64" s="47" t="s">
        <v>217</v>
      </c>
      <c r="C64" s="1">
        <v>0</v>
      </c>
      <c r="D64" s="11" t="str">
        <f t="shared" si="11"/>
        <v>N/A</v>
      </c>
      <c r="E64" s="1">
        <v>0</v>
      </c>
      <c r="F64" s="11" t="str">
        <f t="shared" si="12"/>
        <v>N/A</v>
      </c>
      <c r="G64" s="1">
        <v>0</v>
      </c>
      <c r="H64" s="11" t="str">
        <f t="shared" si="13"/>
        <v>N/A</v>
      </c>
      <c r="I64" s="56" t="s">
        <v>1743</v>
      </c>
      <c r="J64" s="56" t="s">
        <v>1743</v>
      </c>
      <c r="K64" s="47" t="s">
        <v>732</v>
      </c>
      <c r="L64" s="9" t="str">
        <f t="shared" si="14"/>
        <v>N/A</v>
      </c>
    </row>
    <row r="65" spans="1:12" x14ac:dyDescent="0.2">
      <c r="A65" s="4" t="s">
        <v>1444</v>
      </c>
      <c r="B65" s="47" t="s">
        <v>217</v>
      </c>
      <c r="C65" s="14" t="s">
        <v>1743</v>
      </c>
      <c r="D65" s="11" t="str">
        <f t="shared" si="11"/>
        <v>N/A</v>
      </c>
      <c r="E65" s="14" t="s">
        <v>1743</v>
      </c>
      <c r="F65" s="11" t="str">
        <f t="shared" si="12"/>
        <v>N/A</v>
      </c>
      <c r="G65" s="14" t="s">
        <v>1743</v>
      </c>
      <c r="H65" s="11" t="str">
        <f t="shared" si="13"/>
        <v>N/A</v>
      </c>
      <c r="I65" s="56" t="s">
        <v>1743</v>
      </c>
      <c r="J65" s="56" t="s">
        <v>1743</v>
      </c>
      <c r="K65" s="47" t="s">
        <v>732</v>
      </c>
      <c r="L65" s="9" t="str">
        <f t="shared" si="14"/>
        <v>N/A</v>
      </c>
    </row>
    <row r="66" spans="1:12" x14ac:dyDescent="0.2">
      <c r="A66" s="4" t="s">
        <v>605</v>
      </c>
      <c r="B66" s="47" t="s">
        <v>217</v>
      </c>
      <c r="C66" s="14">
        <v>20469261</v>
      </c>
      <c r="D66" s="11" t="str">
        <f t="shared" si="11"/>
        <v>N/A</v>
      </c>
      <c r="E66" s="14">
        <v>21798851</v>
      </c>
      <c r="F66" s="11" t="str">
        <f t="shared" si="12"/>
        <v>N/A</v>
      </c>
      <c r="G66" s="14">
        <v>22107556</v>
      </c>
      <c r="H66" s="11" t="str">
        <f t="shared" si="13"/>
        <v>N/A</v>
      </c>
      <c r="I66" s="56">
        <v>6.4960000000000004</v>
      </c>
      <c r="J66" s="56">
        <v>1.4159999999999999</v>
      </c>
      <c r="K66" s="47" t="s">
        <v>732</v>
      </c>
      <c r="L66" s="9" t="str">
        <f t="shared" si="14"/>
        <v>Yes</v>
      </c>
    </row>
    <row r="67" spans="1:12" x14ac:dyDescent="0.2">
      <c r="A67" s="4" t="s">
        <v>606</v>
      </c>
      <c r="B67" s="47" t="s">
        <v>217</v>
      </c>
      <c r="C67" s="1">
        <v>780</v>
      </c>
      <c r="D67" s="11" t="str">
        <f t="shared" si="11"/>
        <v>N/A</v>
      </c>
      <c r="E67" s="1">
        <v>804</v>
      </c>
      <c r="F67" s="11" t="str">
        <f t="shared" si="12"/>
        <v>N/A</v>
      </c>
      <c r="G67" s="1">
        <v>806</v>
      </c>
      <c r="H67" s="11" t="str">
        <f t="shared" si="13"/>
        <v>N/A</v>
      </c>
      <c r="I67" s="56">
        <v>3.077</v>
      </c>
      <c r="J67" s="56">
        <v>0.24879999999999999</v>
      </c>
      <c r="K67" s="47" t="s">
        <v>732</v>
      </c>
      <c r="L67" s="9" t="str">
        <f t="shared" si="14"/>
        <v>Yes</v>
      </c>
    </row>
    <row r="68" spans="1:12" x14ac:dyDescent="0.2">
      <c r="A68" s="4" t="s">
        <v>1445</v>
      </c>
      <c r="B68" s="47" t="s">
        <v>217</v>
      </c>
      <c r="C68" s="14">
        <v>26242.642307999999</v>
      </c>
      <c r="D68" s="11" t="str">
        <f t="shared" si="11"/>
        <v>N/A</v>
      </c>
      <c r="E68" s="14">
        <v>27112.998756000001</v>
      </c>
      <c r="F68" s="11" t="str">
        <f t="shared" si="12"/>
        <v>N/A</v>
      </c>
      <c r="G68" s="14">
        <v>27428.729529</v>
      </c>
      <c r="H68" s="11" t="str">
        <f t="shared" si="13"/>
        <v>N/A</v>
      </c>
      <c r="I68" s="56">
        <v>3.3170000000000002</v>
      </c>
      <c r="J68" s="56">
        <v>1.1639999999999999</v>
      </c>
      <c r="K68" s="47" t="s">
        <v>732</v>
      </c>
      <c r="L68" s="9" t="str">
        <f t="shared" si="14"/>
        <v>Yes</v>
      </c>
    </row>
    <row r="69" spans="1:12" ht="25.5" x14ac:dyDescent="0.2">
      <c r="A69" s="4" t="s">
        <v>607</v>
      </c>
      <c r="B69" s="47" t="s">
        <v>217</v>
      </c>
      <c r="C69" s="14">
        <v>1224771</v>
      </c>
      <c r="D69" s="11" t="str">
        <f t="shared" si="11"/>
        <v>N/A</v>
      </c>
      <c r="E69" s="14">
        <v>1659622</v>
      </c>
      <c r="F69" s="11" t="str">
        <f t="shared" si="12"/>
        <v>N/A</v>
      </c>
      <c r="G69" s="14">
        <v>2140597</v>
      </c>
      <c r="H69" s="11" t="str">
        <f t="shared" si="13"/>
        <v>N/A</v>
      </c>
      <c r="I69" s="56">
        <v>35.5</v>
      </c>
      <c r="J69" s="56">
        <v>28.98</v>
      </c>
      <c r="K69" s="47" t="s">
        <v>732</v>
      </c>
      <c r="L69" s="9" t="str">
        <f t="shared" si="14"/>
        <v>Yes</v>
      </c>
    </row>
    <row r="70" spans="1:12" x14ac:dyDescent="0.2">
      <c r="A70" s="4" t="s">
        <v>608</v>
      </c>
      <c r="B70" s="47" t="s">
        <v>217</v>
      </c>
      <c r="C70" s="1">
        <v>3967</v>
      </c>
      <c r="D70" s="11" t="str">
        <f t="shared" si="11"/>
        <v>N/A</v>
      </c>
      <c r="E70" s="1">
        <v>4579</v>
      </c>
      <c r="F70" s="11" t="str">
        <f t="shared" si="12"/>
        <v>N/A</v>
      </c>
      <c r="G70" s="1">
        <v>4731</v>
      </c>
      <c r="H70" s="11" t="str">
        <f t="shared" si="13"/>
        <v>N/A</v>
      </c>
      <c r="I70" s="56">
        <v>15.43</v>
      </c>
      <c r="J70" s="56">
        <v>3.32</v>
      </c>
      <c r="K70" s="47" t="s">
        <v>732</v>
      </c>
      <c r="L70" s="9" t="str">
        <f t="shared" si="14"/>
        <v>Yes</v>
      </c>
    </row>
    <row r="71" spans="1:12" x14ac:dyDescent="0.2">
      <c r="A71" s="4" t="s">
        <v>1446</v>
      </c>
      <c r="B71" s="47" t="s">
        <v>217</v>
      </c>
      <c r="C71" s="14">
        <v>308.73985378999998</v>
      </c>
      <c r="D71" s="11" t="str">
        <f t="shared" si="11"/>
        <v>N/A</v>
      </c>
      <c r="E71" s="14">
        <v>362.44201791</v>
      </c>
      <c r="F71" s="11" t="str">
        <f t="shared" si="12"/>
        <v>N/A</v>
      </c>
      <c r="G71" s="14">
        <v>452.46184739</v>
      </c>
      <c r="H71" s="11" t="str">
        <f t="shared" si="13"/>
        <v>N/A</v>
      </c>
      <c r="I71" s="56">
        <v>17.39</v>
      </c>
      <c r="J71" s="56">
        <v>24.84</v>
      </c>
      <c r="K71" s="47" t="s">
        <v>732</v>
      </c>
      <c r="L71" s="9" t="str">
        <f t="shared" si="14"/>
        <v>Yes</v>
      </c>
    </row>
    <row r="72" spans="1:12" x14ac:dyDescent="0.2">
      <c r="A72" s="4" t="s">
        <v>609</v>
      </c>
      <c r="B72" s="47" t="s">
        <v>217</v>
      </c>
      <c r="C72" s="14">
        <v>39</v>
      </c>
      <c r="D72" s="11" t="str">
        <f t="shared" si="11"/>
        <v>N/A</v>
      </c>
      <c r="E72" s="14">
        <v>0</v>
      </c>
      <c r="F72" s="11" t="str">
        <f t="shared" si="12"/>
        <v>N/A</v>
      </c>
      <c r="G72" s="14">
        <v>179</v>
      </c>
      <c r="H72" s="11" t="str">
        <f t="shared" si="13"/>
        <v>N/A</v>
      </c>
      <c r="I72" s="56">
        <v>-100</v>
      </c>
      <c r="J72" s="56" t="s">
        <v>1743</v>
      </c>
      <c r="K72" s="47" t="s">
        <v>732</v>
      </c>
      <c r="L72" s="9" t="str">
        <f t="shared" si="14"/>
        <v>N/A</v>
      </c>
    </row>
    <row r="73" spans="1:12" x14ac:dyDescent="0.2">
      <c r="A73" s="4" t="s">
        <v>610</v>
      </c>
      <c r="B73" s="47" t="s">
        <v>217</v>
      </c>
      <c r="C73" s="1">
        <v>11</v>
      </c>
      <c r="D73" s="11" t="str">
        <f t="shared" si="11"/>
        <v>N/A</v>
      </c>
      <c r="E73" s="1">
        <v>0</v>
      </c>
      <c r="F73" s="11" t="str">
        <f t="shared" si="12"/>
        <v>N/A</v>
      </c>
      <c r="G73" s="1">
        <v>11</v>
      </c>
      <c r="H73" s="11" t="str">
        <f t="shared" si="13"/>
        <v>N/A</v>
      </c>
      <c r="I73" s="56">
        <v>-100</v>
      </c>
      <c r="J73" s="56" t="s">
        <v>1743</v>
      </c>
      <c r="K73" s="47" t="s">
        <v>732</v>
      </c>
      <c r="L73" s="9" t="str">
        <f t="shared" si="14"/>
        <v>N/A</v>
      </c>
    </row>
    <row r="74" spans="1:12" x14ac:dyDescent="0.2">
      <c r="A74" s="4" t="s">
        <v>1447</v>
      </c>
      <c r="B74" s="47" t="s">
        <v>217</v>
      </c>
      <c r="C74" s="14">
        <v>19.5</v>
      </c>
      <c r="D74" s="11" t="str">
        <f t="shared" si="11"/>
        <v>N/A</v>
      </c>
      <c r="E74" s="14" t="s">
        <v>1743</v>
      </c>
      <c r="F74" s="11" t="str">
        <f t="shared" si="12"/>
        <v>N/A</v>
      </c>
      <c r="G74" s="14">
        <v>59.666666667000001</v>
      </c>
      <c r="H74" s="11" t="str">
        <f t="shared" si="13"/>
        <v>N/A</v>
      </c>
      <c r="I74" s="56" t="s">
        <v>1743</v>
      </c>
      <c r="J74" s="56" t="s">
        <v>1743</v>
      </c>
      <c r="K74" s="47" t="s">
        <v>732</v>
      </c>
      <c r="L74" s="9" t="str">
        <f t="shared" si="14"/>
        <v>N/A</v>
      </c>
    </row>
    <row r="75" spans="1:12" ht="25.5" x14ac:dyDescent="0.2">
      <c r="A75" s="4" t="s">
        <v>611</v>
      </c>
      <c r="B75" s="47" t="s">
        <v>217</v>
      </c>
      <c r="C75" s="14">
        <v>91191</v>
      </c>
      <c r="D75" s="11" t="str">
        <f t="shared" si="11"/>
        <v>N/A</v>
      </c>
      <c r="E75" s="14">
        <v>153438</v>
      </c>
      <c r="F75" s="11" t="str">
        <f t="shared" si="12"/>
        <v>N/A</v>
      </c>
      <c r="G75" s="14">
        <v>173517</v>
      </c>
      <c r="H75" s="11" t="str">
        <f t="shared" si="13"/>
        <v>N/A</v>
      </c>
      <c r="I75" s="56">
        <v>68.260000000000005</v>
      </c>
      <c r="J75" s="56">
        <v>13.09</v>
      </c>
      <c r="K75" s="47" t="s">
        <v>732</v>
      </c>
      <c r="L75" s="9" t="str">
        <f t="shared" si="14"/>
        <v>Yes</v>
      </c>
    </row>
    <row r="76" spans="1:12" x14ac:dyDescent="0.2">
      <c r="A76" s="45" t="s">
        <v>612</v>
      </c>
      <c r="B76" s="34" t="s">
        <v>217</v>
      </c>
      <c r="C76" s="35">
        <v>2017</v>
      </c>
      <c r="D76" s="43" t="str">
        <f t="shared" si="11"/>
        <v>N/A</v>
      </c>
      <c r="E76" s="35">
        <v>2676</v>
      </c>
      <c r="F76" s="43" t="str">
        <f t="shared" si="12"/>
        <v>N/A</v>
      </c>
      <c r="G76" s="35">
        <v>2941</v>
      </c>
      <c r="H76" s="43" t="str">
        <f t="shared" si="13"/>
        <v>N/A</v>
      </c>
      <c r="I76" s="12">
        <v>32.67</v>
      </c>
      <c r="J76" s="12">
        <v>9.9030000000000005</v>
      </c>
      <c r="K76" s="44" t="s">
        <v>732</v>
      </c>
      <c r="L76" s="9" t="str">
        <f t="shared" si="14"/>
        <v>Yes</v>
      </c>
    </row>
    <row r="77" spans="1:12" ht="25.5" x14ac:dyDescent="0.2">
      <c r="A77" s="45" t="s">
        <v>1448</v>
      </c>
      <c r="B77" s="34" t="s">
        <v>217</v>
      </c>
      <c r="C77" s="46">
        <v>45.211204760000001</v>
      </c>
      <c r="D77" s="43" t="str">
        <f t="shared" si="11"/>
        <v>N/A</v>
      </c>
      <c r="E77" s="46">
        <v>57.338565021999997</v>
      </c>
      <c r="F77" s="43" t="str">
        <f t="shared" si="12"/>
        <v>N/A</v>
      </c>
      <c r="G77" s="46">
        <v>58.999319958999997</v>
      </c>
      <c r="H77" s="43" t="str">
        <f t="shared" si="13"/>
        <v>N/A</v>
      </c>
      <c r="I77" s="12">
        <v>26.82</v>
      </c>
      <c r="J77" s="12">
        <v>2.8959999999999999</v>
      </c>
      <c r="K77" s="44" t="s">
        <v>732</v>
      </c>
      <c r="L77" s="9" t="str">
        <f t="shared" si="14"/>
        <v>Yes</v>
      </c>
    </row>
    <row r="78" spans="1:12" ht="25.5" x14ac:dyDescent="0.2">
      <c r="A78" s="45" t="s">
        <v>613</v>
      </c>
      <c r="B78" s="34" t="s">
        <v>217</v>
      </c>
      <c r="C78" s="46">
        <v>51596014</v>
      </c>
      <c r="D78" s="43" t="str">
        <f t="shared" si="11"/>
        <v>N/A</v>
      </c>
      <c r="E78" s="46">
        <v>66175231</v>
      </c>
      <c r="F78" s="43" t="str">
        <f t="shared" si="12"/>
        <v>N/A</v>
      </c>
      <c r="G78" s="46">
        <v>73573103</v>
      </c>
      <c r="H78" s="43" t="str">
        <f t="shared" si="13"/>
        <v>N/A</v>
      </c>
      <c r="I78" s="12">
        <v>28.26</v>
      </c>
      <c r="J78" s="12">
        <v>11.18</v>
      </c>
      <c r="K78" s="44" t="s">
        <v>732</v>
      </c>
      <c r="L78" s="9" t="str">
        <f t="shared" si="14"/>
        <v>Yes</v>
      </c>
    </row>
    <row r="79" spans="1:12" x14ac:dyDescent="0.2">
      <c r="A79" s="45" t="s">
        <v>614</v>
      </c>
      <c r="B79" s="34" t="s">
        <v>217</v>
      </c>
      <c r="C79" s="35">
        <v>5184</v>
      </c>
      <c r="D79" s="43" t="str">
        <f t="shared" si="11"/>
        <v>N/A</v>
      </c>
      <c r="E79" s="35">
        <v>5491</v>
      </c>
      <c r="F79" s="43" t="str">
        <f t="shared" si="12"/>
        <v>N/A</v>
      </c>
      <c r="G79" s="35">
        <v>5415</v>
      </c>
      <c r="H79" s="43" t="str">
        <f t="shared" si="13"/>
        <v>N/A</v>
      </c>
      <c r="I79" s="12">
        <v>5.9219999999999997</v>
      </c>
      <c r="J79" s="12">
        <v>-1.38</v>
      </c>
      <c r="K79" s="44" t="s">
        <v>732</v>
      </c>
      <c r="L79" s="9" t="str">
        <f t="shared" si="14"/>
        <v>Yes</v>
      </c>
    </row>
    <row r="80" spans="1:12" x14ac:dyDescent="0.2">
      <c r="A80" s="45" t="s">
        <v>1449</v>
      </c>
      <c r="B80" s="34" t="s">
        <v>217</v>
      </c>
      <c r="C80" s="46">
        <v>9952.9347994</v>
      </c>
      <c r="D80" s="43" t="str">
        <f t="shared" si="11"/>
        <v>N/A</v>
      </c>
      <c r="E80" s="46">
        <v>12051.580951</v>
      </c>
      <c r="F80" s="43" t="str">
        <f t="shared" si="12"/>
        <v>N/A</v>
      </c>
      <c r="G80" s="46">
        <v>13586.907295000001</v>
      </c>
      <c r="H80" s="43" t="str">
        <f t="shared" si="13"/>
        <v>N/A</v>
      </c>
      <c r="I80" s="12">
        <v>21.09</v>
      </c>
      <c r="J80" s="12">
        <v>12.74</v>
      </c>
      <c r="K80" s="44" t="s">
        <v>732</v>
      </c>
      <c r="L80" s="9" t="str">
        <f t="shared" si="14"/>
        <v>Yes</v>
      </c>
    </row>
    <row r="81" spans="1:12" x14ac:dyDescent="0.2">
      <c r="A81" s="45" t="s">
        <v>615</v>
      </c>
      <c r="B81" s="34" t="s">
        <v>217</v>
      </c>
      <c r="C81" s="46">
        <v>15467</v>
      </c>
      <c r="D81" s="43" t="str">
        <f t="shared" si="11"/>
        <v>N/A</v>
      </c>
      <c r="E81" s="46">
        <v>28850</v>
      </c>
      <c r="F81" s="43" t="str">
        <f t="shared" si="12"/>
        <v>N/A</v>
      </c>
      <c r="G81" s="46">
        <v>38265</v>
      </c>
      <c r="H81" s="43" t="str">
        <f t="shared" si="13"/>
        <v>N/A</v>
      </c>
      <c r="I81" s="12">
        <v>86.53</v>
      </c>
      <c r="J81" s="12">
        <v>32.630000000000003</v>
      </c>
      <c r="K81" s="44" t="s">
        <v>732</v>
      </c>
      <c r="L81" s="9" t="str">
        <f t="shared" si="14"/>
        <v>No</v>
      </c>
    </row>
    <row r="82" spans="1:12" x14ac:dyDescent="0.2">
      <c r="A82" s="45" t="s">
        <v>616</v>
      </c>
      <c r="B82" s="34" t="s">
        <v>217</v>
      </c>
      <c r="C82" s="35">
        <v>34</v>
      </c>
      <c r="D82" s="43" t="str">
        <f t="shared" si="11"/>
        <v>N/A</v>
      </c>
      <c r="E82" s="35">
        <v>180</v>
      </c>
      <c r="F82" s="43" t="str">
        <f t="shared" si="12"/>
        <v>N/A</v>
      </c>
      <c r="G82" s="35">
        <v>122</v>
      </c>
      <c r="H82" s="43" t="str">
        <f t="shared" si="13"/>
        <v>N/A</v>
      </c>
      <c r="I82" s="12">
        <v>429.4</v>
      </c>
      <c r="J82" s="12">
        <v>-32.200000000000003</v>
      </c>
      <c r="K82" s="44" t="s">
        <v>732</v>
      </c>
      <c r="L82" s="9" t="str">
        <f t="shared" si="14"/>
        <v>No</v>
      </c>
    </row>
    <row r="83" spans="1:12" x14ac:dyDescent="0.2">
      <c r="A83" s="45" t="s">
        <v>1450</v>
      </c>
      <c r="B83" s="34" t="s">
        <v>217</v>
      </c>
      <c r="C83" s="46">
        <v>454.91176471</v>
      </c>
      <c r="D83" s="43" t="str">
        <f t="shared" si="11"/>
        <v>N/A</v>
      </c>
      <c r="E83" s="46">
        <v>160.27777778000001</v>
      </c>
      <c r="F83" s="43" t="str">
        <f t="shared" si="12"/>
        <v>N/A</v>
      </c>
      <c r="G83" s="46">
        <v>313.64754097999997</v>
      </c>
      <c r="H83" s="43" t="str">
        <f t="shared" si="13"/>
        <v>N/A</v>
      </c>
      <c r="I83" s="12">
        <v>-64.8</v>
      </c>
      <c r="J83" s="12">
        <v>95.69</v>
      </c>
      <c r="K83" s="44" t="s">
        <v>732</v>
      </c>
      <c r="L83" s="9" t="str">
        <f t="shared" si="14"/>
        <v>No</v>
      </c>
    </row>
    <row r="84" spans="1:12" ht="25.5" x14ac:dyDescent="0.2">
      <c r="A84" s="45" t="s">
        <v>617</v>
      </c>
      <c r="B84" s="34" t="s">
        <v>217</v>
      </c>
      <c r="C84" s="46">
        <v>105045</v>
      </c>
      <c r="D84" s="43" t="str">
        <f t="shared" si="11"/>
        <v>N/A</v>
      </c>
      <c r="E84" s="46">
        <v>95479</v>
      </c>
      <c r="F84" s="43" t="str">
        <f t="shared" si="12"/>
        <v>N/A</v>
      </c>
      <c r="G84" s="46">
        <v>80733</v>
      </c>
      <c r="H84" s="43" t="str">
        <f t="shared" si="13"/>
        <v>N/A</v>
      </c>
      <c r="I84" s="12">
        <v>-9.11</v>
      </c>
      <c r="J84" s="12">
        <v>-15.4</v>
      </c>
      <c r="K84" s="44" t="s">
        <v>732</v>
      </c>
      <c r="L84" s="9" t="str">
        <f t="shared" si="14"/>
        <v>Yes</v>
      </c>
    </row>
    <row r="85" spans="1:12" x14ac:dyDescent="0.2">
      <c r="A85" s="45" t="s">
        <v>618</v>
      </c>
      <c r="B85" s="34" t="s">
        <v>217</v>
      </c>
      <c r="C85" s="35">
        <v>33</v>
      </c>
      <c r="D85" s="43" t="str">
        <f t="shared" si="11"/>
        <v>N/A</v>
      </c>
      <c r="E85" s="35">
        <v>41</v>
      </c>
      <c r="F85" s="43" t="str">
        <f t="shared" si="12"/>
        <v>N/A</v>
      </c>
      <c r="G85" s="35">
        <v>39</v>
      </c>
      <c r="H85" s="43" t="str">
        <f t="shared" si="13"/>
        <v>N/A</v>
      </c>
      <c r="I85" s="12">
        <v>24.24</v>
      </c>
      <c r="J85" s="12">
        <v>-4.88</v>
      </c>
      <c r="K85" s="44" t="s">
        <v>732</v>
      </c>
      <c r="L85" s="9" t="str">
        <f t="shared" si="14"/>
        <v>Yes</v>
      </c>
    </row>
    <row r="86" spans="1:12" ht="25.5" x14ac:dyDescent="0.2">
      <c r="A86" s="45" t="s">
        <v>1451</v>
      </c>
      <c r="B86" s="34" t="s">
        <v>217</v>
      </c>
      <c r="C86" s="46">
        <v>3183.1818182000002</v>
      </c>
      <c r="D86" s="43" t="str">
        <f t="shared" si="11"/>
        <v>N/A</v>
      </c>
      <c r="E86" s="46">
        <v>2328.7560976</v>
      </c>
      <c r="F86" s="43" t="str">
        <f t="shared" si="12"/>
        <v>N/A</v>
      </c>
      <c r="G86" s="46">
        <v>2070.0769230999999</v>
      </c>
      <c r="H86" s="43" t="str">
        <f t="shared" si="13"/>
        <v>N/A</v>
      </c>
      <c r="I86" s="12">
        <v>-26.8</v>
      </c>
      <c r="J86" s="12">
        <v>-11.1</v>
      </c>
      <c r="K86" s="44" t="s">
        <v>732</v>
      </c>
      <c r="L86" s="9" t="str">
        <f t="shared" si="14"/>
        <v>Yes</v>
      </c>
    </row>
    <row r="87" spans="1:12" ht="25.5" x14ac:dyDescent="0.2">
      <c r="A87" s="45" t="s">
        <v>619</v>
      </c>
      <c r="B87" s="34" t="s">
        <v>217</v>
      </c>
      <c r="C87" s="46">
        <v>5994752</v>
      </c>
      <c r="D87" s="43" t="str">
        <f t="shared" si="11"/>
        <v>N/A</v>
      </c>
      <c r="E87" s="46">
        <v>6986108</v>
      </c>
      <c r="F87" s="43" t="str">
        <f t="shared" si="12"/>
        <v>N/A</v>
      </c>
      <c r="G87" s="46">
        <v>9106385</v>
      </c>
      <c r="H87" s="43" t="str">
        <f t="shared" si="13"/>
        <v>N/A</v>
      </c>
      <c r="I87" s="12">
        <v>16.54</v>
      </c>
      <c r="J87" s="12">
        <v>30.35</v>
      </c>
      <c r="K87" s="44" t="s">
        <v>732</v>
      </c>
      <c r="L87" s="9" t="str">
        <f t="shared" si="14"/>
        <v>No</v>
      </c>
    </row>
    <row r="88" spans="1:12" x14ac:dyDescent="0.2">
      <c r="A88" s="45" t="s">
        <v>620</v>
      </c>
      <c r="B88" s="34" t="s">
        <v>217</v>
      </c>
      <c r="C88" s="35">
        <v>2567</v>
      </c>
      <c r="D88" s="43" t="str">
        <f t="shared" si="11"/>
        <v>N/A</v>
      </c>
      <c r="E88" s="35">
        <v>2902</v>
      </c>
      <c r="F88" s="43" t="str">
        <f t="shared" si="12"/>
        <v>N/A</v>
      </c>
      <c r="G88" s="35">
        <v>3201</v>
      </c>
      <c r="H88" s="43" t="str">
        <f t="shared" si="13"/>
        <v>N/A</v>
      </c>
      <c r="I88" s="12">
        <v>13.05</v>
      </c>
      <c r="J88" s="12">
        <v>10.3</v>
      </c>
      <c r="K88" s="44" t="s">
        <v>732</v>
      </c>
      <c r="L88" s="9" t="str">
        <f t="shared" si="14"/>
        <v>Yes</v>
      </c>
    </row>
    <row r="89" spans="1:12" x14ac:dyDescent="0.2">
      <c r="A89" s="45" t="s">
        <v>1452</v>
      </c>
      <c r="B89" s="34" t="s">
        <v>217</v>
      </c>
      <c r="C89" s="46">
        <v>2335.3143748000002</v>
      </c>
      <c r="D89" s="43" t="str">
        <f t="shared" si="11"/>
        <v>N/A</v>
      </c>
      <c r="E89" s="46">
        <v>2407.3425223999998</v>
      </c>
      <c r="F89" s="43" t="str">
        <f t="shared" si="12"/>
        <v>N/A</v>
      </c>
      <c r="G89" s="46">
        <v>2844.8562949000002</v>
      </c>
      <c r="H89" s="43" t="str">
        <f t="shared" si="13"/>
        <v>N/A</v>
      </c>
      <c r="I89" s="12">
        <v>3.0840000000000001</v>
      </c>
      <c r="J89" s="12">
        <v>18.170000000000002</v>
      </c>
      <c r="K89" s="44" t="s">
        <v>732</v>
      </c>
      <c r="L89" s="9" t="str">
        <f t="shared" si="14"/>
        <v>Yes</v>
      </c>
    </row>
    <row r="90" spans="1:12" x14ac:dyDescent="0.2">
      <c r="A90" s="45" t="s">
        <v>621</v>
      </c>
      <c r="B90" s="34" t="s">
        <v>217</v>
      </c>
      <c r="C90" s="46">
        <v>90100</v>
      </c>
      <c r="D90" s="43" t="str">
        <f t="shared" si="11"/>
        <v>N/A</v>
      </c>
      <c r="E90" s="46">
        <v>106826</v>
      </c>
      <c r="F90" s="43" t="str">
        <f t="shared" si="12"/>
        <v>N/A</v>
      </c>
      <c r="G90" s="46">
        <v>110091</v>
      </c>
      <c r="H90" s="43" t="str">
        <f t="shared" si="13"/>
        <v>N/A</v>
      </c>
      <c r="I90" s="12">
        <v>18.559999999999999</v>
      </c>
      <c r="J90" s="12">
        <v>3.056</v>
      </c>
      <c r="K90" s="44" t="s">
        <v>732</v>
      </c>
      <c r="L90" s="9" t="str">
        <f t="shared" si="14"/>
        <v>Yes</v>
      </c>
    </row>
    <row r="91" spans="1:12" x14ac:dyDescent="0.2">
      <c r="A91" s="45" t="s">
        <v>622</v>
      </c>
      <c r="B91" s="34" t="s">
        <v>217</v>
      </c>
      <c r="C91" s="35">
        <v>584</v>
      </c>
      <c r="D91" s="43" t="str">
        <f t="shared" si="11"/>
        <v>N/A</v>
      </c>
      <c r="E91" s="35">
        <v>731</v>
      </c>
      <c r="F91" s="43" t="str">
        <f t="shared" si="12"/>
        <v>N/A</v>
      </c>
      <c r="G91" s="35">
        <v>910</v>
      </c>
      <c r="H91" s="43" t="str">
        <f t="shared" si="13"/>
        <v>N/A</v>
      </c>
      <c r="I91" s="12">
        <v>25.17</v>
      </c>
      <c r="J91" s="12">
        <v>24.49</v>
      </c>
      <c r="K91" s="44" t="s">
        <v>732</v>
      </c>
      <c r="L91" s="9" t="str">
        <f t="shared" si="14"/>
        <v>Yes</v>
      </c>
    </row>
    <row r="92" spans="1:12" x14ac:dyDescent="0.2">
      <c r="A92" s="45" t="s">
        <v>1453</v>
      </c>
      <c r="B92" s="34" t="s">
        <v>217</v>
      </c>
      <c r="C92" s="46">
        <v>154.28082191999999</v>
      </c>
      <c r="D92" s="43" t="str">
        <f t="shared" si="11"/>
        <v>N/A</v>
      </c>
      <c r="E92" s="46">
        <v>146.13679891000001</v>
      </c>
      <c r="F92" s="43" t="str">
        <f t="shared" si="12"/>
        <v>N/A</v>
      </c>
      <c r="G92" s="46">
        <v>120.97912088</v>
      </c>
      <c r="H92" s="43" t="str">
        <f t="shared" si="13"/>
        <v>N/A</v>
      </c>
      <c r="I92" s="12">
        <v>-5.28</v>
      </c>
      <c r="J92" s="12">
        <v>-17.2</v>
      </c>
      <c r="K92" s="44" t="s">
        <v>732</v>
      </c>
      <c r="L92" s="9" t="str">
        <f t="shared" si="14"/>
        <v>Yes</v>
      </c>
    </row>
    <row r="93" spans="1:12" ht="25.5" x14ac:dyDescent="0.2">
      <c r="A93" s="45" t="s">
        <v>623</v>
      </c>
      <c r="B93" s="34" t="s">
        <v>217</v>
      </c>
      <c r="C93" s="46">
        <v>102171</v>
      </c>
      <c r="D93" s="43" t="str">
        <f t="shared" si="11"/>
        <v>N/A</v>
      </c>
      <c r="E93" s="46">
        <v>106236</v>
      </c>
      <c r="F93" s="43" t="str">
        <f t="shared" si="12"/>
        <v>N/A</v>
      </c>
      <c r="G93" s="46">
        <v>1114</v>
      </c>
      <c r="H93" s="43" t="str">
        <f t="shared" si="13"/>
        <v>N/A</v>
      </c>
      <c r="I93" s="12">
        <v>3.9790000000000001</v>
      </c>
      <c r="J93" s="12">
        <v>-99</v>
      </c>
      <c r="K93" s="44" t="s">
        <v>732</v>
      </c>
      <c r="L93" s="9" t="str">
        <f t="shared" si="14"/>
        <v>No</v>
      </c>
    </row>
    <row r="94" spans="1:12" x14ac:dyDescent="0.2">
      <c r="A94" s="48" t="s">
        <v>624</v>
      </c>
      <c r="B94" s="35" t="s">
        <v>217</v>
      </c>
      <c r="C94" s="35">
        <v>238</v>
      </c>
      <c r="D94" s="43" t="str">
        <f t="shared" si="11"/>
        <v>N/A</v>
      </c>
      <c r="E94" s="35">
        <v>167</v>
      </c>
      <c r="F94" s="43" t="str">
        <f t="shared" si="12"/>
        <v>N/A</v>
      </c>
      <c r="G94" s="35">
        <v>20</v>
      </c>
      <c r="H94" s="43" t="str">
        <f t="shared" si="13"/>
        <v>N/A</v>
      </c>
      <c r="I94" s="12">
        <v>-29.8</v>
      </c>
      <c r="J94" s="12">
        <v>-88</v>
      </c>
      <c r="K94" s="49" t="s">
        <v>732</v>
      </c>
      <c r="L94" s="9" t="str">
        <f t="shared" si="14"/>
        <v>No</v>
      </c>
    </row>
    <row r="95" spans="1:12" ht="25.5" x14ac:dyDescent="0.2">
      <c r="A95" s="45" t="s">
        <v>1454</v>
      </c>
      <c r="B95" s="34" t="s">
        <v>217</v>
      </c>
      <c r="C95" s="46">
        <v>429.28991596999998</v>
      </c>
      <c r="D95" s="43" t="str">
        <f t="shared" si="11"/>
        <v>N/A</v>
      </c>
      <c r="E95" s="46">
        <v>636.14371257000005</v>
      </c>
      <c r="F95" s="43" t="str">
        <f t="shared" si="12"/>
        <v>N/A</v>
      </c>
      <c r="G95" s="46">
        <v>55.7</v>
      </c>
      <c r="H95" s="43" t="str">
        <f t="shared" si="13"/>
        <v>N/A</v>
      </c>
      <c r="I95" s="12">
        <v>48.19</v>
      </c>
      <c r="J95" s="12">
        <v>-91.2</v>
      </c>
      <c r="K95" s="44" t="s">
        <v>732</v>
      </c>
      <c r="L95" s="9" t="str">
        <f t="shared" si="14"/>
        <v>No</v>
      </c>
    </row>
    <row r="96" spans="1:12" ht="25.5" x14ac:dyDescent="0.2">
      <c r="A96" s="45" t="s">
        <v>625</v>
      </c>
      <c r="B96" s="34" t="s">
        <v>217</v>
      </c>
      <c r="C96" s="46">
        <v>5124802</v>
      </c>
      <c r="D96" s="43" t="str">
        <f t="shared" si="11"/>
        <v>N/A</v>
      </c>
      <c r="E96" s="46">
        <v>5709752</v>
      </c>
      <c r="F96" s="43" t="str">
        <f t="shared" si="12"/>
        <v>N/A</v>
      </c>
      <c r="G96" s="46">
        <v>5372156</v>
      </c>
      <c r="H96" s="43" t="str">
        <f t="shared" si="13"/>
        <v>N/A</v>
      </c>
      <c r="I96" s="12">
        <v>11.41</v>
      </c>
      <c r="J96" s="12">
        <v>-5.91</v>
      </c>
      <c r="K96" s="44" t="s">
        <v>732</v>
      </c>
      <c r="L96" s="9" t="str">
        <f t="shared" si="14"/>
        <v>Yes</v>
      </c>
    </row>
    <row r="97" spans="1:12" x14ac:dyDescent="0.2">
      <c r="A97" s="45" t="s">
        <v>626</v>
      </c>
      <c r="B97" s="34" t="s">
        <v>217</v>
      </c>
      <c r="C97" s="35">
        <v>2290</v>
      </c>
      <c r="D97" s="43" t="str">
        <f t="shared" si="11"/>
        <v>N/A</v>
      </c>
      <c r="E97" s="35">
        <v>2724</v>
      </c>
      <c r="F97" s="43" t="str">
        <f t="shared" si="12"/>
        <v>N/A</v>
      </c>
      <c r="G97" s="35">
        <v>2864</v>
      </c>
      <c r="H97" s="43" t="str">
        <f t="shared" si="13"/>
        <v>N/A</v>
      </c>
      <c r="I97" s="12">
        <v>18.95</v>
      </c>
      <c r="J97" s="12">
        <v>5.14</v>
      </c>
      <c r="K97" s="44" t="s">
        <v>732</v>
      </c>
      <c r="L97" s="9" t="str">
        <f t="shared" si="14"/>
        <v>Yes</v>
      </c>
    </row>
    <row r="98" spans="1:12" ht="25.5" x14ac:dyDescent="0.2">
      <c r="A98" s="45" t="s">
        <v>1455</v>
      </c>
      <c r="B98" s="34" t="s">
        <v>217</v>
      </c>
      <c r="C98" s="46">
        <v>2237.9048035000001</v>
      </c>
      <c r="D98" s="43" t="str">
        <f t="shared" si="11"/>
        <v>N/A</v>
      </c>
      <c r="E98" s="46">
        <v>2096.0910426</v>
      </c>
      <c r="F98" s="43" t="str">
        <f t="shared" si="12"/>
        <v>N/A</v>
      </c>
      <c r="G98" s="46">
        <v>1875.7527932999999</v>
      </c>
      <c r="H98" s="43" t="str">
        <f t="shared" si="13"/>
        <v>N/A</v>
      </c>
      <c r="I98" s="12">
        <v>-6.34</v>
      </c>
      <c r="J98" s="12">
        <v>-10.5</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9307</v>
      </c>
      <c r="D105" s="43" t="str">
        <f t="shared" si="11"/>
        <v>N/A</v>
      </c>
      <c r="E105" s="46">
        <v>4869</v>
      </c>
      <c r="F105" s="43" t="str">
        <f t="shared" si="12"/>
        <v>N/A</v>
      </c>
      <c r="G105" s="46">
        <v>0</v>
      </c>
      <c r="H105" s="43" t="str">
        <f t="shared" si="13"/>
        <v>N/A</v>
      </c>
      <c r="I105" s="12">
        <v>-47.7</v>
      </c>
      <c r="J105" s="12">
        <v>-100</v>
      </c>
      <c r="K105" s="44" t="s">
        <v>732</v>
      </c>
      <c r="L105" s="9" t="str">
        <f t="shared" si="14"/>
        <v>No</v>
      </c>
    </row>
    <row r="106" spans="1:12" x14ac:dyDescent="0.2">
      <c r="A106" s="45" t="s">
        <v>632</v>
      </c>
      <c r="B106" s="34" t="s">
        <v>217</v>
      </c>
      <c r="C106" s="35">
        <v>19</v>
      </c>
      <c r="D106" s="43" t="str">
        <f t="shared" si="11"/>
        <v>N/A</v>
      </c>
      <c r="E106" s="35">
        <v>11</v>
      </c>
      <c r="F106" s="43" t="str">
        <f t="shared" si="12"/>
        <v>N/A</v>
      </c>
      <c r="G106" s="35">
        <v>0</v>
      </c>
      <c r="H106" s="43" t="str">
        <f t="shared" si="13"/>
        <v>N/A</v>
      </c>
      <c r="I106" s="12">
        <v>-57.9</v>
      </c>
      <c r="J106" s="12">
        <v>-100</v>
      </c>
      <c r="K106" s="44" t="s">
        <v>732</v>
      </c>
      <c r="L106" s="9" t="str">
        <f t="shared" si="14"/>
        <v>No</v>
      </c>
    </row>
    <row r="107" spans="1:12" ht="25.5" x14ac:dyDescent="0.2">
      <c r="A107" s="45" t="s">
        <v>1458</v>
      </c>
      <c r="B107" s="34" t="s">
        <v>217</v>
      </c>
      <c r="C107" s="46">
        <v>489.84210525999998</v>
      </c>
      <c r="D107" s="43" t="str">
        <f t="shared" si="11"/>
        <v>N/A</v>
      </c>
      <c r="E107" s="46">
        <v>608.625</v>
      </c>
      <c r="F107" s="43" t="str">
        <f t="shared" si="12"/>
        <v>N/A</v>
      </c>
      <c r="G107" s="46" t="s">
        <v>1743</v>
      </c>
      <c r="H107" s="43" t="str">
        <f t="shared" si="13"/>
        <v>N/A</v>
      </c>
      <c r="I107" s="12">
        <v>24.25</v>
      </c>
      <c r="J107" s="12" t="s">
        <v>1743</v>
      </c>
      <c r="K107" s="44" t="s">
        <v>732</v>
      </c>
      <c r="L107" s="9" t="str">
        <f t="shared" si="14"/>
        <v>N/A</v>
      </c>
    </row>
    <row r="108" spans="1:12" ht="25.5" x14ac:dyDescent="0.2">
      <c r="A108" s="45" t="s">
        <v>633</v>
      </c>
      <c r="B108" s="34" t="s">
        <v>217</v>
      </c>
      <c r="C108" s="46">
        <v>282</v>
      </c>
      <c r="D108" s="43" t="str">
        <f t="shared" si="11"/>
        <v>N/A</v>
      </c>
      <c r="E108" s="46">
        <v>594</v>
      </c>
      <c r="F108" s="43" t="str">
        <f t="shared" si="12"/>
        <v>N/A</v>
      </c>
      <c r="G108" s="46">
        <v>0</v>
      </c>
      <c r="H108" s="43" t="str">
        <f t="shared" si="13"/>
        <v>N/A</v>
      </c>
      <c r="I108" s="12">
        <v>110.6</v>
      </c>
      <c r="J108" s="12">
        <v>-100</v>
      </c>
      <c r="K108" s="44" t="s">
        <v>732</v>
      </c>
      <c r="L108" s="9" t="str">
        <f t="shared" si="14"/>
        <v>No</v>
      </c>
    </row>
    <row r="109" spans="1:12" x14ac:dyDescent="0.2">
      <c r="A109" s="45" t="s">
        <v>634</v>
      </c>
      <c r="B109" s="34" t="s">
        <v>217</v>
      </c>
      <c r="C109" s="35">
        <v>11</v>
      </c>
      <c r="D109" s="43" t="str">
        <f t="shared" si="11"/>
        <v>N/A</v>
      </c>
      <c r="E109" s="35">
        <v>11</v>
      </c>
      <c r="F109" s="43" t="str">
        <f t="shared" si="12"/>
        <v>N/A</v>
      </c>
      <c r="G109" s="35">
        <v>0</v>
      </c>
      <c r="H109" s="43" t="str">
        <f t="shared" si="13"/>
        <v>N/A</v>
      </c>
      <c r="I109" s="12">
        <v>-16.7</v>
      </c>
      <c r="J109" s="12">
        <v>-100</v>
      </c>
      <c r="K109" s="44" t="s">
        <v>732</v>
      </c>
      <c r="L109" s="9" t="str">
        <f t="shared" si="14"/>
        <v>No</v>
      </c>
    </row>
    <row r="110" spans="1:12" ht="25.5" x14ac:dyDescent="0.2">
      <c r="A110" s="45" t="s">
        <v>1459</v>
      </c>
      <c r="B110" s="34" t="s">
        <v>217</v>
      </c>
      <c r="C110" s="46">
        <v>47</v>
      </c>
      <c r="D110" s="43" t="str">
        <f t="shared" si="11"/>
        <v>N/A</v>
      </c>
      <c r="E110" s="46">
        <v>118.8</v>
      </c>
      <c r="F110" s="43" t="str">
        <f t="shared" si="12"/>
        <v>N/A</v>
      </c>
      <c r="G110" s="46" t="s">
        <v>1743</v>
      </c>
      <c r="H110" s="43" t="str">
        <f t="shared" si="13"/>
        <v>N/A</v>
      </c>
      <c r="I110" s="12">
        <v>152.80000000000001</v>
      </c>
      <c r="J110" s="12" t="s">
        <v>1743</v>
      </c>
      <c r="K110" s="44" t="s">
        <v>732</v>
      </c>
      <c r="L110" s="9" t="str">
        <f t="shared" si="14"/>
        <v>N/A</v>
      </c>
    </row>
    <row r="111" spans="1:12" ht="25.5" x14ac:dyDescent="0.2">
      <c r="A111" s="45" t="s">
        <v>635</v>
      </c>
      <c r="B111" s="34" t="s">
        <v>217</v>
      </c>
      <c r="C111" s="46">
        <v>0</v>
      </c>
      <c r="D111" s="43" t="str">
        <f t="shared" si="11"/>
        <v>N/A</v>
      </c>
      <c r="E111" s="46">
        <v>0</v>
      </c>
      <c r="F111" s="43" t="str">
        <f t="shared" si="12"/>
        <v>N/A</v>
      </c>
      <c r="G111" s="46">
        <v>0</v>
      </c>
      <c r="H111" s="43" t="str">
        <f t="shared" si="13"/>
        <v>N/A</v>
      </c>
      <c r="I111" s="12" t="s">
        <v>1743</v>
      </c>
      <c r="J111" s="12" t="s">
        <v>1743</v>
      </c>
      <c r="K111" s="44" t="s">
        <v>732</v>
      </c>
      <c r="L111" s="9" t="str">
        <f t="shared" si="14"/>
        <v>N/A</v>
      </c>
    </row>
    <row r="112" spans="1:12" x14ac:dyDescent="0.2">
      <c r="A112" s="45" t="s">
        <v>636</v>
      </c>
      <c r="B112" s="34" t="s">
        <v>217</v>
      </c>
      <c r="C112" s="35">
        <v>0</v>
      </c>
      <c r="D112" s="43" t="str">
        <f t="shared" si="11"/>
        <v>N/A</v>
      </c>
      <c r="E112" s="35">
        <v>0</v>
      </c>
      <c r="F112" s="43" t="str">
        <f t="shared" si="12"/>
        <v>N/A</v>
      </c>
      <c r="G112" s="35">
        <v>0</v>
      </c>
      <c r="H112" s="43" t="str">
        <f t="shared" si="13"/>
        <v>N/A</v>
      </c>
      <c r="I112" s="12" t="s">
        <v>1743</v>
      </c>
      <c r="J112" s="12" t="s">
        <v>1743</v>
      </c>
      <c r="K112" s="44" t="s">
        <v>732</v>
      </c>
      <c r="L112" s="9" t="str">
        <f t="shared" si="14"/>
        <v>N/A</v>
      </c>
    </row>
    <row r="113" spans="1:12" x14ac:dyDescent="0.2">
      <c r="A113" s="45" t="s">
        <v>1460</v>
      </c>
      <c r="B113" s="34" t="s">
        <v>217</v>
      </c>
      <c r="C113" s="46" t="s">
        <v>1743</v>
      </c>
      <c r="D113" s="43" t="str">
        <f t="shared" si="11"/>
        <v>N/A</v>
      </c>
      <c r="E113" s="46" t="s">
        <v>1743</v>
      </c>
      <c r="F113" s="43" t="str">
        <f t="shared" si="12"/>
        <v>N/A</v>
      </c>
      <c r="G113" s="46" t="s">
        <v>1743</v>
      </c>
      <c r="H113" s="43" t="str">
        <f t="shared" si="13"/>
        <v>N/A</v>
      </c>
      <c r="I113" s="12" t="s">
        <v>1743</v>
      </c>
      <c r="J113" s="12" t="s">
        <v>1743</v>
      </c>
      <c r="K113" s="44" t="s">
        <v>732</v>
      </c>
      <c r="L113" s="9" t="str">
        <f t="shared" si="14"/>
        <v>N/A</v>
      </c>
    </row>
    <row r="114" spans="1:12" ht="25.5" x14ac:dyDescent="0.2">
      <c r="A114" s="45" t="s">
        <v>637</v>
      </c>
      <c r="B114" s="34" t="s">
        <v>217</v>
      </c>
      <c r="C114" s="46">
        <v>28791</v>
      </c>
      <c r="D114" s="43" t="str">
        <f t="shared" si="11"/>
        <v>N/A</v>
      </c>
      <c r="E114" s="46">
        <v>31806</v>
      </c>
      <c r="F114" s="43" t="str">
        <f t="shared" si="12"/>
        <v>N/A</v>
      </c>
      <c r="G114" s="46">
        <v>1420</v>
      </c>
      <c r="H114" s="43" t="str">
        <f t="shared" si="13"/>
        <v>N/A</v>
      </c>
      <c r="I114" s="12">
        <v>10.47</v>
      </c>
      <c r="J114" s="12">
        <v>-95.5</v>
      </c>
      <c r="K114" s="44" t="s">
        <v>732</v>
      </c>
      <c r="L114" s="9" t="str">
        <f>IF(J114="Div by 0", "N/A", IF(OR(J114="N/A",K114="N/A"),"N/A", IF(J114&gt;VALUE(MID(K114,1,2)), "No", IF(J114&lt;-1*VALUE(MID(K114,1,2)), "No", "Yes"))))</f>
        <v>No</v>
      </c>
    </row>
    <row r="115" spans="1:12" x14ac:dyDescent="0.2">
      <c r="A115" s="45" t="s">
        <v>638</v>
      </c>
      <c r="B115" s="34" t="s">
        <v>217</v>
      </c>
      <c r="C115" s="35">
        <v>1141</v>
      </c>
      <c r="D115" s="43" t="str">
        <f t="shared" si="11"/>
        <v>N/A</v>
      </c>
      <c r="E115" s="35">
        <v>996</v>
      </c>
      <c r="F115" s="43" t="str">
        <f t="shared" si="12"/>
        <v>N/A</v>
      </c>
      <c r="G115" s="35">
        <v>18</v>
      </c>
      <c r="H115" s="43" t="str">
        <f t="shared" si="13"/>
        <v>N/A</v>
      </c>
      <c r="I115" s="12">
        <v>-12.7</v>
      </c>
      <c r="J115" s="12">
        <v>-98.2</v>
      </c>
      <c r="K115" s="44" t="s">
        <v>732</v>
      </c>
      <c r="L115" s="9" t="str">
        <f t="shared" ref="L115:L119" si="15">IF(J115="Div by 0", "N/A", IF(OR(J115="N/A",K115="N/A"),"N/A", IF(J115&gt;VALUE(MID(K115,1,2)), "No", IF(J115&lt;-1*VALUE(MID(K115,1,2)), "No", "Yes"))))</f>
        <v>No</v>
      </c>
    </row>
    <row r="116" spans="1:12" ht="25.5" x14ac:dyDescent="0.2">
      <c r="A116" s="45" t="s">
        <v>1461</v>
      </c>
      <c r="B116" s="34" t="s">
        <v>217</v>
      </c>
      <c r="C116" s="46">
        <v>25.233128833999999</v>
      </c>
      <c r="D116" s="43" t="str">
        <f t="shared" si="11"/>
        <v>N/A</v>
      </c>
      <c r="E116" s="46">
        <v>31.933734940000001</v>
      </c>
      <c r="F116" s="43" t="str">
        <f t="shared" si="12"/>
        <v>N/A</v>
      </c>
      <c r="G116" s="46">
        <v>78.888888889</v>
      </c>
      <c r="H116" s="43" t="str">
        <f t="shared" si="13"/>
        <v>N/A</v>
      </c>
      <c r="I116" s="12">
        <v>26.55</v>
      </c>
      <c r="J116" s="12">
        <v>147</v>
      </c>
      <c r="K116" s="44" t="s">
        <v>732</v>
      </c>
      <c r="L116" s="9" t="str">
        <f t="shared" si="15"/>
        <v>No</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9554864</v>
      </c>
      <c r="D120" s="43" t="str">
        <f t="shared" si="11"/>
        <v>N/A</v>
      </c>
      <c r="E120" s="46">
        <v>14536899</v>
      </c>
      <c r="F120" s="43" t="str">
        <f t="shared" si="12"/>
        <v>N/A</v>
      </c>
      <c r="G120" s="46">
        <v>15057856</v>
      </c>
      <c r="H120" s="43" t="str">
        <f t="shared" si="13"/>
        <v>N/A</v>
      </c>
      <c r="I120" s="12">
        <v>52.14</v>
      </c>
      <c r="J120" s="12">
        <v>3.5840000000000001</v>
      </c>
      <c r="K120" s="44" t="s">
        <v>732</v>
      </c>
      <c r="L120" s="9" t="str">
        <f t="shared" ref="L120:L131" si="16">IF(J120="Div by 0", "N/A", IF(K120="N/A","N/A", IF(J120&gt;VALUE(MID(K120,1,2)), "No", IF(J120&lt;-1*VALUE(MID(K120,1,2)), "No", "Yes"))))</f>
        <v>Yes</v>
      </c>
    </row>
    <row r="121" spans="1:12" ht="25.5" x14ac:dyDescent="0.2">
      <c r="A121" s="45" t="s">
        <v>642</v>
      </c>
      <c r="B121" s="34" t="s">
        <v>217</v>
      </c>
      <c r="C121" s="35">
        <v>1486</v>
      </c>
      <c r="D121" s="43" t="str">
        <f t="shared" si="11"/>
        <v>N/A</v>
      </c>
      <c r="E121" s="35">
        <v>1751</v>
      </c>
      <c r="F121" s="43" t="str">
        <f t="shared" si="12"/>
        <v>N/A</v>
      </c>
      <c r="G121" s="35">
        <v>1793</v>
      </c>
      <c r="H121" s="43" t="str">
        <f t="shared" si="13"/>
        <v>N/A</v>
      </c>
      <c r="I121" s="12">
        <v>17.829999999999998</v>
      </c>
      <c r="J121" s="12">
        <v>2.399</v>
      </c>
      <c r="K121" s="44" t="s">
        <v>732</v>
      </c>
      <c r="L121" s="9" t="str">
        <f t="shared" si="16"/>
        <v>Yes</v>
      </c>
    </row>
    <row r="122" spans="1:12" ht="25.5" x14ac:dyDescent="0.2">
      <c r="A122" s="45" t="s">
        <v>1463</v>
      </c>
      <c r="B122" s="34" t="s">
        <v>217</v>
      </c>
      <c r="C122" s="46">
        <v>6429.9219381000003</v>
      </c>
      <c r="D122" s="43" t="str">
        <f t="shared" si="11"/>
        <v>N/A</v>
      </c>
      <c r="E122" s="46">
        <v>8302.0553968999993</v>
      </c>
      <c r="F122" s="43" t="str">
        <f t="shared" si="12"/>
        <v>N/A</v>
      </c>
      <c r="G122" s="46">
        <v>8398.1349692999993</v>
      </c>
      <c r="H122" s="43" t="str">
        <f t="shared" si="13"/>
        <v>N/A</v>
      </c>
      <c r="I122" s="12">
        <v>29.12</v>
      </c>
      <c r="J122" s="12">
        <v>1.157</v>
      </c>
      <c r="K122" s="44" t="s">
        <v>732</v>
      </c>
      <c r="L122" s="9" t="str">
        <f t="shared" si="16"/>
        <v>Yes</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36761</v>
      </c>
      <c r="D126" s="43" t="str">
        <f t="shared" si="17"/>
        <v>N/A</v>
      </c>
      <c r="E126" s="46">
        <v>45105</v>
      </c>
      <c r="F126" s="43" t="str">
        <f t="shared" si="18"/>
        <v>N/A</v>
      </c>
      <c r="G126" s="46">
        <v>24951</v>
      </c>
      <c r="H126" s="43" t="str">
        <f t="shared" si="19"/>
        <v>N/A</v>
      </c>
      <c r="I126" s="12">
        <v>22.7</v>
      </c>
      <c r="J126" s="12">
        <v>-44.7</v>
      </c>
      <c r="K126" s="44" t="s">
        <v>732</v>
      </c>
      <c r="L126" s="9" t="str">
        <f t="shared" si="16"/>
        <v>No</v>
      </c>
    </row>
    <row r="127" spans="1:12" x14ac:dyDescent="0.2">
      <c r="A127" s="45" t="s">
        <v>646</v>
      </c>
      <c r="B127" s="34" t="s">
        <v>217</v>
      </c>
      <c r="C127" s="35">
        <v>393</v>
      </c>
      <c r="D127" s="43" t="str">
        <f t="shared" si="17"/>
        <v>N/A</v>
      </c>
      <c r="E127" s="35">
        <v>489</v>
      </c>
      <c r="F127" s="43" t="str">
        <f t="shared" si="18"/>
        <v>N/A</v>
      </c>
      <c r="G127" s="35">
        <v>185</v>
      </c>
      <c r="H127" s="43" t="str">
        <f t="shared" si="19"/>
        <v>N/A</v>
      </c>
      <c r="I127" s="12">
        <v>24.43</v>
      </c>
      <c r="J127" s="12">
        <v>-62.2</v>
      </c>
      <c r="K127" s="44" t="s">
        <v>732</v>
      </c>
      <c r="L127" s="9" t="str">
        <f t="shared" si="16"/>
        <v>No</v>
      </c>
    </row>
    <row r="128" spans="1:12" ht="25.5" x14ac:dyDescent="0.2">
      <c r="A128" s="45" t="s">
        <v>1465</v>
      </c>
      <c r="B128" s="34" t="s">
        <v>217</v>
      </c>
      <c r="C128" s="46">
        <v>93.539440204000002</v>
      </c>
      <c r="D128" s="43" t="str">
        <f t="shared" si="17"/>
        <v>N/A</v>
      </c>
      <c r="E128" s="46">
        <v>92.239263804000004</v>
      </c>
      <c r="F128" s="43" t="str">
        <f t="shared" si="18"/>
        <v>N/A</v>
      </c>
      <c r="G128" s="46">
        <v>134.87027026999999</v>
      </c>
      <c r="H128" s="43" t="str">
        <f t="shared" si="19"/>
        <v>N/A</v>
      </c>
      <c r="I128" s="12">
        <v>-1.39</v>
      </c>
      <c r="J128" s="12">
        <v>46.22</v>
      </c>
      <c r="K128" s="44" t="s">
        <v>732</v>
      </c>
      <c r="L128" s="9" t="str">
        <f t="shared" si="16"/>
        <v>No</v>
      </c>
    </row>
    <row r="129" spans="1:12" ht="25.5" x14ac:dyDescent="0.2">
      <c r="A129" s="45" t="s">
        <v>647</v>
      </c>
      <c r="B129" s="34" t="s">
        <v>217</v>
      </c>
      <c r="C129" s="46">
        <v>0</v>
      </c>
      <c r="D129" s="43" t="str">
        <f t="shared" si="17"/>
        <v>N/A</v>
      </c>
      <c r="E129" s="46">
        <v>0</v>
      </c>
      <c r="F129" s="43" t="str">
        <f t="shared" si="18"/>
        <v>N/A</v>
      </c>
      <c r="G129" s="46">
        <v>0</v>
      </c>
      <c r="H129" s="43" t="str">
        <f t="shared" si="19"/>
        <v>N/A</v>
      </c>
      <c r="I129" s="12" t="s">
        <v>1743</v>
      </c>
      <c r="J129" s="12" t="s">
        <v>1743</v>
      </c>
      <c r="K129" s="44" t="s">
        <v>732</v>
      </c>
      <c r="L129" s="9" t="str">
        <f t="shared" si="16"/>
        <v>N/A</v>
      </c>
    </row>
    <row r="130" spans="1:12" x14ac:dyDescent="0.2">
      <c r="A130" s="45" t="s">
        <v>648</v>
      </c>
      <c r="B130" s="34" t="s">
        <v>217</v>
      </c>
      <c r="C130" s="35">
        <v>0</v>
      </c>
      <c r="D130" s="43" t="str">
        <f t="shared" si="17"/>
        <v>N/A</v>
      </c>
      <c r="E130" s="35">
        <v>0</v>
      </c>
      <c r="F130" s="43" t="str">
        <f t="shared" si="18"/>
        <v>N/A</v>
      </c>
      <c r="G130" s="35">
        <v>0</v>
      </c>
      <c r="H130" s="43" t="str">
        <f t="shared" si="19"/>
        <v>N/A</v>
      </c>
      <c r="I130" s="12" t="s">
        <v>1743</v>
      </c>
      <c r="J130" s="12" t="s">
        <v>1743</v>
      </c>
      <c r="K130" s="44" t="s">
        <v>732</v>
      </c>
      <c r="L130" s="9" t="str">
        <f t="shared" si="16"/>
        <v>N/A</v>
      </c>
    </row>
    <row r="131" spans="1:12" ht="25.5" x14ac:dyDescent="0.2">
      <c r="A131" s="45" t="s">
        <v>1466</v>
      </c>
      <c r="B131" s="34" t="s">
        <v>217</v>
      </c>
      <c r="C131" s="46" t="s">
        <v>1743</v>
      </c>
      <c r="D131" s="43" t="str">
        <f t="shared" si="17"/>
        <v>N/A</v>
      </c>
      <c r="E131" s="46" t="s">
        <v>1743</v>
      </c>
      <c r="F131" s="43" t="str">
        <f t="shared" si="18"/>
        <v>N/A</v>
      </c>
      <c r="G131" s="46" t="s">
        <v>1743</v>
      </c>
      <c r="H131" s="43" t="str">
        <f t="shared" si="19"/>
        <v>N/A</v>
      </c>
      <c r="I131" s="12" t="s">
        <v>1743</v>
      </c>
      <c r="J131" s="12" t="s">
        <v>1743</v>
      </c>
      <c r="K131" s="44" t="s">
        <v>732</v>
      </c>
      <c r="L131" s="9" t="str">
        <f t="shared" si="16"/>
        <v>N/A</v>
      </c>
    </row>
    <row r="132" spans="1:12" x14ac:dyDescent="0.2">
      <c r="A132" s="45" t="s">
        <v>1467</v>
      </c>
      <c r="B132" s="34" t="s">
        <v>217</v>
      </c>
      <c r="C132" s="46">
        <v>81.875314633000002</v>
      </c>
      <c r="D132" s="43" t="str">
        <f t="shared" ref="D132:D143" si="20">IF($B132="N/A","N/A",IF(C132&gt;10,"No",IF(C132&lt;-10,"No","Yes")))</f>
        <v>N/A</v>
      </c>
      <c r="E132" s="46">
        <v>104.54214949999999</v>
      </c>
      <c r="F132" s="43" t="str">
        <f t="shared" ref="F132:F143" si="21">IF($B132="N/A","N/A",IF(E132&gt;10,"No",IF(E132&lt;-10,"No","Yes")))</f>
        <v>N/A</v>
      </c>
      <c r="G132" s="46">
        <v>118.80459946000001</v>
      </c>
      <c r="H132" s="43" t="str">
        <f t="shared" ref="H132:H143" si="22">IF($B132="N/A","N/A",IF(G132&gt;10,"No",IF(G132&lt;-10,"No","Yes")))</f>
        <v>N/A</v>
      </c>
      <c r="I132" s="12">
        <v>27.68</v>
      </c>
      <c r="J132" s="12">
        <v>13.64</v>
      </c>
      <c r="K132" s="44" t="s">
        <v>732</v>
      </c>
      <c r="L132" s="9" t="str">
        <f t="shared" ref="L132:L143" si="23">IF(J132="Div by 0", "N/A", IF(K132="N/A","N/A", IF(J132&gt;VALUE(MID(K132,1,2)), "No", IF(J132&lt;-1*VALUE(MID(K132,1,2)), "No", "Yes"))))</f>
        <v>Yes</v>
      </c>
    </row>
    <row r="133" spans="1:12" x14ac:dyDescent="0.2">
      <c r="A133" s="45" t="s">
        <v>1468</v>
      </c>
      <c r="B133" s="34" t="s">
        <v>217</v>
      </c>
      <c r="C133" s="46">
        <v>39.052386495999997</v>
      </c>
      <c r="D133" s="43" t="str">
        <f t="shared" si="20"/>
        <v>N/A</v>
      </c>
      <c r="E133" s="46">
        <v>46.510690855999997</v>
      </c>
      <c r="F133" s="43" t="str">
        <f t="shared" si="21"/>
        <v>N/A</v>
      </c>
      <c r="G133" s="46">
        <v>40.607838704999999</v>
      </c>
      <c r="H133" s="43" t="str">
        <f t="shared" si="22"/>
        <v>N/A</v>
      </c>
      <c r="I133" s="12">
        <v>19.100000000000001</v>
      </c>
      <c r="J133" s="12">
        <v>-12.7</v>
      </c>
      <c r="K133" s="44" t="s">
        <v>732</v>
      </c>
      <c r="L133" s="9" t="str">
        <f t="shared" si="23"/>
        <v>Yes</v>
      </c>
    </row>
    <row r="134" spans="1:12" x14ac:dyDescent="0.2">
      <c r="A134" s="45" t="s">
        <v>1469</v>
      </c>
      <c r="B134" s="34" t="s">
        <v>217</v>
      </c>
      <c r="C134" s="46">
        <v>150.82287553</v>
      </c>
      <c r="D134" s="43" t="str">
        <f t="shared" si="20"/>
        <v>N/A</v>
      </c>
      <c r="E134" s="46">
        <v>199.69167587000001</v>
      </c>
      <c r="F134" s="43" t="str">
        <f t="shared" si="21"/>
        <v>N/A</v>
      </c>
      <c r="G134" s="46">
        <v>223.96301718999999</v>
      </c>
      <c r="H134" s="43" t="str">
        <f t="shared" si="22"/>
        <v>N/A</v>
      </c>
      <c r="I134" s="12">
        <v>32.4</v>
      </c>
      <c r="J134" s="12">
        <v>12.15</v>
      </c>
      <c r="K134" s="44" t="s">
        <v>732</v>
      </c>
      <c r="L134" s="9" t="str">
        <f t="shared" si="23"/>
        <v>Yes</v>
      </c>
    </row>
    <row r="135" spans="1:12" x14ac:dyDescent="0.2">
      <c r="A135" s="45" t="s">
        <v>1470</v>
      </c>
      <c r="B135" s="34" t="s">
        <v>217</v>
      </c>
      <c r="C135" s="46">
        <v>531.15865271999996</v>
      </c>
      <c r="D135" s="43" t="str">
        <f t="shared" si="20"/>
        <v>N/A</v>
      </c>
      <c r="E135" s="46">
        <v>542.07119410999996</v>
      </c>
      <c r="F135" s="43" t="str">
        <f t="shared" si="21"/>
        <v>N/A</v>
      </c>
      <c r="G135" s="46">
        <v>564.90496998000003</v>
      </c>
      <c r="H135" s="43" t="str">
        <f t="shared" si="22"/>
        <v>N/A</v>
      </c>
      <c r="I135" s="12">
        <v>2.0539999999999998</v>
      </c>
      <c r="J135" s="12">
        <v>4.2119999999999997</v>
      </c>
      <c r="K135" s="44" t="s">
        <v>732</v>
      </c>
      <c r="L135" s="9" t="str">
        <f t="shared" si="23"/>
        <v>Yes</v>
      </c>
    </row>
    <row r="136" spans="1:12" x14ac:dyDescent="0.2">
      <c r="A136" s="45" t="s">
        <v>1471</v>
      </c>
      <c r="B136" s="34" t="s">
        <v>217</v>
      </c>
      <c r="C136" s="46">
        <v>728.72542824000004</v>
      </c>
      <c r="D136" s="43" t="str">
        <f t="shared" si="20"/>
        <v>N/A</v>
      </c>
      <c r="E136" s="46">
        <v>730.63493156000004</v>
      </c>
      <c r="F136" s="43" t="str">
        <f t="shared" si="21"/>
        <v>N/A</v>
      </c>
      <c r="G136" s="46">
        <v>765.11034762999998</v>
      </c>
      <c r="H136" s="43" t="str">
        <f t="shared" si="22"/>
        <v>N/A</v>
      </c>
      <c r="I136" s="12">
        <v>0.26200000000000001</v>
      </c>
      <c r="J136" s="12">
        <v>4.7190000000000003</v>
      </c>
      <c r="K136" s="44" t="s">
        <v>732</v>
      </c>
      <c r="L136" s="9" t="str">
        <f t="shared" si="23"/>
        <v>Yes</v>
      </c>
    </row>
    <row r="137" spans="1:12" x14ac:dyDescent="0.2">
      <c r="A137" s="45" t="s">
        <v>1472</v>
      </c>
      <c r="B137" s="34" t="s">
        <v>217</v>
      </c>
      <c r="C137" s="46">
        <v>215.14970016000001</v>
      </c>
      <c r="D137" s="43" t="str">
        <f t="shared" si="20"/>
        <v>N/A</v>
      </c>
      <c r="E137" s="46">
        <v>258.02816123999997</v>
      </c>
      <c r="F137" s="43" t="str">
        <f t="shared" si="21"/>
        <v>N/A</v>
      </c>
      <c r="G137" s="46">
        <v>329.72049650000002</v>
      </c>
      <c r="H137" s="43" t="str">
        <f t="shared" si="22"/>
        <v>N/A</v>
      </c>
      <c r="I137" s="12">
        <v>19.93</v>
      </c>
      <c r="J137" s="12">
        <v>27.78</v>
      </c>
      <c r="K137" s="44" t="s">
        <v>732</v>
      </c>
      <c r="L137" s="9" t="str">
        <f t="shared" si="23"/>
        <v>Yes</v>
      </c>
    </row>
    <row r="138" spans="1:12" x14ac:dyDescent="0.2">
      <c r="A138" s="45" t="s">
        <v>1473</v>
      </c>
      <c r="B138" s="34" t="s">
        <v>217</v>
      </c>
      <c r="C138" s="46">
        <v>2.3380128187999998</v>
      </c>
      <c r="D138" s="43" t="str">
        <f t="shared" si="20"/>
        <v>N/A</v>
      </c>
      <c r="E138" s="46">
        <v>2.6564380563999999</v>
      </c>
      <c r="F138" s="43" t="str">
        <f t="shared" si="21"/>
        <v>N/A</v>
      </c>
      <c r="G138" s="46">
        <v>2.8131084707</v>
      </c>
      <c r="H138" s="43" t="str">
        <f t="shared" si="22"/>
        <v>N/A</v>
      </c>
      <c r="I138" s="12">
        <v>13.62</v>
      </c>
      <c r="J138" s="12">
        <v>5.8979999999999997</v>
      </c>
      <c r="K138" s="44" t="s">
        <v>732</v>
      </c>
      <c r="L138" s="9" t="str">
        <f t="shared" si="23"/>
        <v>Yes</v>
      </c>
    </row>
    <row r="139" spans="1:12" x14ac:dyDescent="0.2">
      <c r="A139" s="45" t="s">
        <v>1474</v>
      </c>
      <c r="B139" s="34" t="s">
        <v>217</v>
      </c>
      <c r="C139" s="46">
        <v>0.26638117410000001</v>
      </c>
      <c r="D139" s="43" t="str">
        <f t="shared" si="20"/>
        <v>N/A</v>
      </c>
      <c r="E139" s="46">
        <v>0.36490645500000002</v>
      </c>
      <c r="F139" s="43" t="str">
        <f t="shared" si="21"/>
        <v>N/A</v>
      </c>
      <c r="G139" s="46">
        <v>0.83847927310000003</v>
      </c>
      <c r="H139" s="43" t="str">
        <f t="shared" si="22"/>
        <v>N/A</v>
      </c>
      <c r="I139" s="12">
        <v>36.99</v>
      </c>
      <c r="J139" s="12">
        <v>129.80000000000001</v>
      </c>
      <c r="K139" s="44" t="s">
        <v>732</v>
      </c>
      <c r="L139" s="9" t="str">
        <f t="shared" si="23"/>
        <v>No</v>
      </c>
    </row>
    <row r="140" spans="1:12" x14ac:dyDescent="0.2">
      <c r="A140" s="45" t="s">
        <v>1475</v>
      </c>
      <c r="B140" s="34" t="s">
        <v>217</v>
      </c>
      <c r="C140" s="46">
        <v>4.8147579348000002</v>
      </c>
      <c r="D140" s="43" t="str">
        <f t="shared" si="20"/>
        <v>N/A</v>
      </c>
      <c r="E140" s="46">
        <v>5.7261871894</v>
      </c>
      <c r="F140" s="43" t="str">
        <f t="shared" si="21"/>
        <v>N/A</v>
      </c>
      <c r="G140" s="46">
        <v>5.3912157861000001</v>
      </c>
      <c r="H140" s="43" t="str">
        <f t="shared" si="22"/>
        <v>N/A</v>
      </c>
      <c r="I140" s="12">
        <v>18.93</v>
      </c>
      <c r="J140" s="12">
        <v>-5.85</v>
      </c>
      <c r="K140" s="44" t="s">
        <v>732</v>
      </c>
      <c r="L140" s="9" t="str">
        <f t="shared" si="23"/>
        <v>Yes</v>
      </c>
    </row>
    <row r="141" spans="1:12" x14ac:dyDescent="0.2">
      <c r="A141" s="45" t="s">
        <v>1476</v>
      </c>
      <c r="B141" s="34" t="s">
        <v>217</v>
      </c>
      <c r="C141" s="46">
        <v>1917.3138802000001</v>
      </c>
      <c r="D141" s="43" t="str">
        <f t="shared" si="20"/>
        <v>N/A</v>
      </c>
      <c r="E141" s="46">
        <v>2375.6522853000001</v>
      </c>
      <c r="F141" s="43" t="str">
        <f t="shared" si="21"/>
        <v>N/A</v>
      </c>
      <c r="G141" s="46">
        <v>2697.6025042000001</v>
      </c>
      <c r="H141" s="43" t="str">
        <f t="shared" si="22"/>
        <v>N/A</v>
      </c>
      <c r="I141" s="12">
        <v>23.91</v>
      </c>
      <c r="J141" s="12">
        <v>13.55</v>
      </c>
      <c r="K141" s="44" t="s">
        <v>732</v>
      </c>
      <c r="L141" s="9" t="str">
        <f t="shared" si="23"/>
        <v>Yes</v>
      </c>
    </row>
    <row r="142" spans="1:12" x14ac:dyDescent="0.2">
      <c r="A142" s="45" t="s">
        <v>1477</v>
      </c>
      <c r="B142" s="34" t="s">
        <v>217</v>
      </c>
      <c r="C142" s="46">
        <v>439.87776484</v>
      </c>
      <c r="D142" s="43" t="str">
        <f t="shared" si="20"/>
        <v>N/A</v>
      </c>
      <c r="E142" s="46">
        <v>716.16425043000004</v>
      </c>
      <c r="F142" s="43" t="str">
        <f t="shared" si="21"/>
        <v>N/A</v>
      </c>
      <c r="G142" s="46">
        <v>744.14479454000002</v>
      </c>
      <c r="H142" s="43" t="str">
        <f t="shared" si="22"/>
        <v>N/A</v>
      </c>
      <c r="I142" s="12">
        <v>62.81</v>
      </c>
      <c r="J142" s="12">
        <v>3.907</v>
      </c>
      <c r="K142" s="44" t="s">
        <v>732</v>
      </c>
      <c r="L142" s="9" t="str">
        <f t="shared" si="23"/>
        <v>Yes</v>
      </c>
    </row>
    <row r="143" spans="1:12" x14ac:dyDescent="0.2">
      <c r="A143" s="45" t="s">
        <v>1478</v>
      </c>
      <c r="B143" s="34" t="s">
        <v>217</v>
      </c>
      <c r="C143" s="46">
        <v>4421.3538102000002</v>
      </c>
      <c r="D143" s="43" t="str">
        <f t="shared" si="20"/>
        <v>N/A</v>
      </c>
      <c r="E143" s="46">
        <v>5263.4084759999996</v>
      </c>
      <c r="F143" s="43" t="str">
        <f t="shared" si="21"/>
        <v>N/A</v>
      </c>
      <c r="G143" s="46">
        <v>5443.6194779999996</v>
      </c>
      <c r="H143" s="43" t="str">
        <f t="shared" si="22"/>
        <v>N/A</v>
      </c>
      <c r="I143" s="12">
        <v>19.05</v>
      </c>
      <c r="J143" s="12">
        <v>3.4239999999999999</v>
      </c>
      <c r="K143" s="44" t="s">
        <v>732</v>
      </c>
      <c r="L143" s="9" t="str">
        <f t="shared" si="23"/>
        <v>Yes</v>
      </c>
    </row>
    <row r="144" spans="1:12" x14ac:dyDescent="0.2">
      <c r="A144" s="45" t="s">
        <v>89</v>
      </c>
      <c r="B144" s="34" t="s">
        <v>217</v>
      </c>
      <c r="C144" s="8">
        <v>2.4262397177000001</v>
      </c>
      <c r="D144" s="43" t="str">
        <f t="shared" ref="D144:D161" si="24">IF($B144="N/A","N/A",IF(C144&gt;10,"No",IF(C144&lt;-10,"No","Yes")))</f>
        <v>N/A</v>
      </c>
      <c r="E144" s="8">
        <v>2.8746207788000002</v>
      </c>
      <c r="F144" s="43" t="str">
        <f t="shared" ref="F144:F161" si="25">IF($B144="N/A","N/A",IF(E144&gt;10,"No",IF(E144&lt;-10,"No","Yes")))</f>
        <v>N/A</v>
      </c>
      <c r="G144" s="8">
        <v>3.0611984156999998</v>
      </c>
      <c r="H144" s="43" t="str">
        <f t="shared" ref="H144:H161" si="26">IF($B144="N/A","N/A",IF(G144&gt;10,"No",IF(G144&lt;-10,"No","Yes")))</f>
        <v>N/A</v>
      </c>
      <c r="I144" s="12">
        <v>18.48</v>
      </c>
      <c r="J144" s="12">
        <v>6.4909999999999997</v>
      </c>
      <c r="K144" s="44" t="s">
        <v>732</v>
      </c>
      <c r="L144" s="9" t="str">
        <f t="shared" ref="L144:L161" si="27">IF(J144="Div by 0", "N/A", IF(K144="N/A","N/A", IF(J144&gt;VALUE(MID(K144,1,2)), "No", IF(J144&lt;-1*VALUE(MID(K144,1,2)), "No", "Yes"))))</f>
        <v>Yes</v>
      </c>
    </row>
    <row r="145" spans="1:12" x14ac:dyDescent="0.2">
      <c r="A145" s="45" t="s">
        <v>477</v>
      </c>
      <c r="B145" s="34" t="s">
        <v>217</v>
      </c>
      <c r="C145" s="8">
        <v>1.4219191751</v>
      </c>
      <c r="D145" s="43" t="str">
        <f t="shared" si="24"/>
        <v>N/A</v>
      </c>
      <c r="E145" s="8">
        <v>1.7615615129</v>
      </c>
      <c r="F145" s="43" t="str">
        <f t="shared" si="25"/>
        <v>N/A</v>
      </c>
      <c r="G145" s="8">
        <v>1.8172776999</v>
      </c>
      <c r="H145" s="43" t="str">
        <f t="shared" si="26"/>
        <v>N/A</v>
      </c>
      <c r="I145" s="12">
        <v>23.89</v>
      </c>
      <c r="J145" s="12">
        <v>3.1629999999999998</v>
      </c>
      <c r="K145" s="44" t="s">
        <v>732</v>
      </c>
      <c r="L145" s="9" t="str">
        <f t="shared" si="27"/>
        <v>Yes</v>
      </c>
    </row>
    <row r="146" spans="1:12" x14ac:dyDescent="0.2">
      <c r="A146" s="45" t="s">
        <v>478</v>
      </c>
      <c r="B146" s="34" t="s">
        <v>217</v>
      </c>
      <c r="C146" s="8">
        <v>4.1904344011000001</v>
      </c>
      <c r="D146" s="43" t="str">
        <f t="shared" si="24"/>
        <v>N/A</v>
      </c>
      <c r="E146" s="8">
        <v>4.8729983434999999</v>
      </c>
      <c r="F146" s="43" t="str">
        <f t="shared" si="25"/>
        <v>N/A</v>
      </c>
      <c r="G146" s="8">
        <v>4.9140674729000002</v>
      </c>
      <c r="H146" s="43" t="str">
        <f t="shared" si="26"/>
        <v>N/A</v>
      </c>
      <c r="I146" s="12">
        <v>16.29</v>
      </c>
      <c r="J146" s="12">
        <v>0.84279999999999999</v>
      </c>
      <c r="K146" s="44" t="s">
        <v>732</v>
      </c>
      <c r="L146" s="9" t="str">
        <f t="shared" si="27"/>
        <v>Yes</v>
      </c>
    </row>
    <row r="147" spans="1:12" x14ac:dyDescent="0.2">
      <c r="A147" s="45" t="s">
        <v>1479</v>
      </c>
      <c r="B147" s="34" t="s">
        <v>217</v>
      </c>
      <c r="C147" s="8">
        <v>2.0240288554000001</v>
      </c>
      <c r="D147" s="43" t="str">
        <f t="shared" si="24"/>
        <v>N/A</v>
      </c>
      <c r="E147" s="8">
        <v>1.9993037251000001</v>
      </c>
      <c r="F147" s="43" t="str">
        <f t="shared" si="25"/>
        <v>N/A</v>
      </c>
      <c r="G147" s="8">
        <v>2.0595374984000001</v>
      </c>
      <c r="H147" s="43" t="str">
        <f t="shared" si="26"/>
        <v>N/A</v>
      </c>
      <c r="I147" s="12">
        <v>-1.22</v>
      </c>
      <c r="J147" s="12">
        <v>3.0129999999999999</v>
      </c>
      <c r="K147" s="44" t="s">
        <v>732</v>
      </c>
      <c r="L147" s="9" t="str">
        <f t="shared" si="27"/>
        <v>Yes</v>
      </c>
    </row>
    <row r="148" spans="1:12" x14ac:dyDescent="0.2">
      <c r="A148" s="45" t="s">
        <v>1480</v>
      </c>
      <c r="B148" s="34" t="s">
        <v>217</v>
      </c>
      <c r="C148" s="8">
        <v>2.6151671378999999</v>
      </c>
      <c r="D148" s="43" t="str">
        <f t="shared" si="24"/>
        <v>N/A</v>
      </c>
      <c r="E148" s="8">
        <v>2.5309791852000001</v>
      </c>
      <c r="F148" s="43" t="str">
        <f t="shared" si="25"/>
        <v>N/A</v>
      </c>
      <c r="G148" s="8">
        <v>2.6807106369999998</v>
      </c>
      <c r="H148" s="43" t="str">
        <f t="shared" si="26"/>
        <v>N/A</v>
      </c>
      <c r="I148" s="12">
        <v>-3.22</v>
      </c>
      <c r="J148" s="12">
        <v>5.9160000000000004</v>
      </c>
      <c r="K148" s="44" t="s">
        <v>732</v>
      </c>
      <c r="L148" s="9" t="str">
        <f t="shared" si="27"/>
        <v>Yes</v>
      </c>
    </row>
    <row r="149" spans="1:12" x14ac:dyDescent="0.2">
      <c r="A149" s="45" t="s">
        <v>1481</v>
      </c>
      <c r="B149" s="34" t="s">
        <v>217</v>
      </c>
      <c r="C149" s="8">
        <v>1.1042855053</v>
      </c>
      <c r="D149" s="43" t="str">
        <f t="shared" si="24"/>
        <v>N/A</v>
      </c>
      <c r="E149" s="8">
        <v>1.2286029817999999</v>
      </c>
      <c r="F149" s="43" t="str">
        <f t="shared" si="25"/>
        <v>N/A</v>
      </c>
      <c r="G149" s="8">
        <v>1.3494589432999999</v>
      </c>
      <c r="H149" s="43" t="str">
        <f t="shared" si="26"/>
        <v>N/A</v>
      </c>
      <c r="I149" s="12">
        <v>11.26</v>
      </c>
      <c r="J149" s="12">
        <v>9.8369999999999997</v>
      </c>
      <c r="K149" s="44" t="s">
        <v>732</v>
      </c>
      <c r="L149" s="9" t="str">
        <f t="shared" si="27"/>
        <v>Yes</v>
      </c>
    </row>
    <row r="150" spans="1:12" x14ac:dyDescent="0.2">
      <c r="A150" s="45" t="s">
        <v>90</v>
      </c>
      <c r="B150" s="34" t="s">
        <v>217</v>
      </c>
      <c r="C150" s="8">
        <v>1.5154267328</v>
      </c>
      <c r="D150" s="43" t="str">
        <f t="shared" si="24"/>
        <v>N/A</v>
      </c>
      <c r="E150" s="8">
        <v>1.8177749043</v>
      </c>
      <c r="F150" s="43" t="str">
        <f t="shared" si="25"/>
        <v>N/A</v>
      </c>
      <c r="G150" s="8">
        <v>2.3252842723999998</v>
      </c>
      <c r="H150" s="43" t="str">
        <f t="shared" si="26"/>
        <v>N/A</v>
      </c>
      <c r="I150" s="12">
        <v>19.95</v>
      </c>
      <c r="J150" s="12">
        <v>27.92</v>
      </c>
      <c r="K150" s="44" t="s">
        <v>732</v>
      </c>
      <c r="L150" s="9" t="str">
        <f t="shared" si="27"/>
        <v>Yes</v>
      </c>
    </row>
    <row r="151" spans="1:12" x14ac:dyDescent="0.2">
      <c r="A151" s="45" t="s">
        <v>479</v>
      </c>
      <c r="B151" s="34" t="s">
        <v>217</v>
      </c>
      <c r="C151" s="8">
        <v>0.91052719110000002</v>
      </c>
      <c r="D151" s="43" t="str">
        <f t="shared" si="24"/>
        <v>N/A</v>
      </c>
      <c r="E151" s="8">
        <v>1.0245403742000001</v>
      </c>
      <c r="F151" s="43" t="str">
        <f t="shared" si="25"/>
        <v>N/A</v>
      </c>
      <c r="G151" s="8">
        <v>1.3561773880000001</v>
      </c>
      <c r="H151" s="43" t="str">
        <f t="shared" si="26"/>
        <v>N/A</v>
      </c>
      <c r="I151" s="12">
        <v>12.52</v>
      </c>
      <c r="J151" s="12">
        <v>32.369999999999997</v>
      </c>
      <c r="K151" s="44" t="s">
        <v>732</v>
      </c>
      <c r="L151" s="9" t="str">
        <f t="shared" si="27"/>
        <v>No</v>
      </c>
    </row>
    <row r="152" spans="1:12" x14ac:dyDescent="0.2">
      <c r="A152" s="45" t="s">
        <v>480</v>
      </c>
      <c r="B152" s="34" t="s">
        <v>217</v>
      </c>
      <c r="C152" s="8">
        <v>2.5522890157</v>
      </c>
      <c r="D152" s="43" t="str">
        <f t="shared" si="24"/>
        <v>N/A</v>
      </c>
      <c r="E152" s="8">
        <v>3.1888459414999999</v>
      </c>
      <c r="F152" s="43" t="str">
        <f t="shared" si="25"/>
        <v>N/A</v>
      </c>
      <c r="G152" s="8">
        <v>3.7619350732000001</v>
      </c>
      <c r="H152" s="43" t="str">
        <f t="shared" si="26"/>
        <v>N/A</v>
      </c>
      <c r="I152" s="12">
        <v>24.94</v>
      </c>
      <c r="J152" s="12">
        <v>17.97</v>
      </c>
      <c r="K152" s="44" t="s">
        <v>732</v>
      </c>
      <c r="L152" s="9" t="str">
        <f t="shared" si="27"/>
        <v>Yes</v>
      </c>
    </row>
    <row r="153" spans="1:12" x14ac:dyDescent="0.2">
      <c r="A153" s="45" t="s">
        <v>117</v>
      </c>
      <c r="B153" s="34" t="s">
        <v>217</v>
      </c>
      <c r="C153" s="8">
        <v>14.064405636</v>
      </c>
      <c r="D153" s="43" t="str">
        <f t="shared" si="24"/>
        <v>N/A</v>
      </c>
      <c r="E153" s="8">
        <v>14.154274631</v>
      </c>
      <c r="F153" s="43" t="str">
        <f t="shared" si="25"/>
        <v>N/A</v>
      </c>
      <c r="G153" s="8">
        <v>14.434649290999999</v>
      </c>
      <c r="H153" s="43" t="str">
        <f t="shared" si="26"/>
        <v>N/A</v>
      </c>
      <c r="I153" s="12">
        <v>0.63900000000000001</v>
      </c>
      <c r="J153" s="12">
        <v>1.9810000000000001</v>
      </c>
      <c r="K153" s="44" t="s">
        <v>732</v>
      </c>
      <c r="L153" s="9" t="str">
        <f t="shared" si="27"/>
        <v>Yes</v>
      </c>
    </row>
    <row r="154" spans="1:12" x14ac:dyDescent="0.2">
      <c r="A154" s="45" t="s">
        <v>481</v>
      </c>
      <c r="B154" s="34" t="s">
        <v>217</v>
      </c>
      <c r="C154" s="8">
        <v>8.3859970065000002</v>
      </c>
      <c r="D154" s="43" t="str">
        <f t="shared" si="24"/>
        <v>N/A</v>
      </c>
      <c r="E154" s="8">
        <v>8.4635943953999995</v>
      </c>
      <c r="F154" s="43" t="str">
        <f t="shared" si="25"/>
        <v>N/A</v>
      </c>
      <c r="G154" s="8">
        <v>8.7473441526000002</v>
      </c>
      <c r="H154" s="43" t="str">
        <f t="shared" si="26"/>
        <v>N/A</v>
      </c>
      <c r="I154" s="12">
        <v>0.92530000000000001</v>
      </c>
      <c r="J154" s="12">
        <v>3.3530000000000002</v>
      </c>
      <c r="K154" s="44" t="s">
        <v>732</v>
      </c>
      <c r="L154" s="9" t="str">
        <f t="shared" si="27"/>
        <v>Yes</v>
      </c>
    </row>
    <row r="155" spans="1:12" x14ac:dyDescent="0.2">
      <c r="A155" s="45" t="s">
        <v>482</v>
      </c>
      <c r="B155" s="34" t="s">
        <v>217</v>
      </c>
      <c r="C155" s="8">
        <v>24.126078689</v>
      </c>
      <c r="D155" s="43" t="str">
        <f t="shared" si="24"/>
        <v>N/A</v>
      </c>
      <c r="E155" s="8">
        <v>23.999171728</v>
      </c>
      <c r="F155" s="43" t="str">
        <f t="shared" si="25"/>
        <v>N/A</v>
      </c>
      <c r="G155" s="8">
        <v>22.889879057999998</v>
      </c>
      <c r="H155" s="43" t="str">
        <f t="shared" si="26"/>
        <v>N/A</v>
      </c>
      <c r="I155" s="12">
        <v>-0.52600000000000002</v>
      </c>
      <c r="J155" s="12">
        <v>-4.62</v>
      </c>
      <c r="K155" s="44" t="s">
        <v>732</v>
      </c>
      <c r="L155" s="9" t="str">
        <f t="shared" si="27"/>
        <v>Yes</v>
      </c>
    </row>
    <row r="156" spans="1:12" x14ac:dyDescent="0.2">
      <c r="A156" s="45" t="s">
        <v>1482</v>
      </c>
      <c r="B156" s="34" t="s">
        <v>217</v>
      </c>
      <c r="C156" s="35">
        <v>1.4684491979000001</v>
      </c>
      <c r="D156" s="43" t="str">
        <f t="shared" si="24"/>
        <v>N/A</v>
      </c>
      <c r="E156" s="35">
        <v>1.5769896193999999</v>
      </c>
      <c r="F156" s="43" t="str">
        <f t="shared" si="25"/>
        <v>N/A</v>
      </c>
      <c r="G156" s="35">
        <v>1.6636060100000001</v>
      </c>
      <c r="H156" s="43" t="str">
        <f t="shared" si="26"/>
        <v>N/A</v>
      </c>
      <c r="I156" s="12">
        <v>7.391</v>
      </c>
      <c r="J156" s="12">
        <v>5.4930000000000003</v>
      </c>
      <c r="K156" s="44" t="s">
        <v>732</v>
      </c>
      <c r="L156" s="9" t="str">
        <f t="shared" si="27"/>
        <v>Yes</v>
      </c>
    </row>
    <row r="157" spans="1:12" x14ac:dyDescent="0.2">
      <c r="A157" s="45" t="s">
        <v>1483</v>
      </c>
      <c r="B157" s="34" t="s">
        <v>217</v>
      </c>
      <c r="C157" s="35">
        <v>1.0584795322</v>
      </c>
      <c r="D157" s="43" t="str">
        <f t="shared" si="24"/>
        <v>N/A</v>
      </c>
      <c r="E157" s="35">
        <v>0.92413793099999997</v>
      </c>
      <c r="F157" s="43" t="str">
        <f t="shared" si="25"/>
        <v>N/A</v>
      </c>
      <c r="G157" s="35">
        <v>0.73383084580000002</v>
      </c>
      <c r="H157" s="43" t="str">
        <f t="shared" si="26"/>
        <v>N/A</v>
      </c>
      <c r="I157" s="12">
        <v>-12.7</v>
      </c>
      <c r="J157" s="12">
        <v>-20.6</v>
      </c>
      <c r="K157" s="44" t="s">
        <v>732</v>
      </c>
      <c r="L157" s="9" t="str">
        <f t="shared" si="27"/>
        <v>Yes</v>
      </c>
    </row>
    <row r="158" spans="1:12" x14ac:dyDescent="0.2">
      <c r="A158" s="45" t="s">
        <v>1484</v>
      </c>
      <c r="B158" s="34" t="s">
        <v>217</v>
      </c>
      <c r="C158" s="35">
        <v>1.6108202442999999</v>
      </c>
      <c r="D158" s="43" t="str">
        <f t="shared" si="24"/>
        <v>N/A</v>
      </c>
      <c r="E158" s="35">
        <v>1.8994334278</v>
      </c>
      <c r="F158" s="43" t="str">
        <f t="shared" si="25"/>
        <v>N/A</v>
      </c>
      <c r="G158" s="35">
        <v>2.0362694300999999</v>
      </c>
      <c r="H158" s="43" t="str">
        <f t="shared" si="26"/>
        <v>N/A</v>
      </c>
      <c r="I158" s="12">
        <v>17.920000000000002</v>
      </c>
      <c r="J158" s="12">
        <v>7.2039999999999997</v>
      </c>
      <c r="K158" s="44" t="s">
        <v>732</v>
      </c>
      <c r="L158" s="9" t="str">
        <f t="shared" si="27"/>
        <v>Yes</v>
      </c>
    </row>
    <row r="159" spans="1:12" x14ac:dyDescent="0.2">
      <c r="A159" s="45" t="s">
        <v>1485</v>
      </c>
      <c r="B159" s="34" t="s">
        <v>217</v>
      </c>
      <c r="C159" s="35">
        <v>171.65641026</v>
      </c>
      <c r="D159" s="43" t="str">
        <f t="shared" si="24"/>
        <v>N/A</v>
      </c>
      <c r="E159" s="35">
        <v>165.97139303</v>
      </c>
      <c r="F159" s="43" t="str">
        <f t="shared" si="25"/>
        <v>N/A</v>
      </c>
      <c r="G159" s="35">
        <v>166.70595532999999</v>
      </c>
      <c r="H159" s="43" t="str">
        <f t="shared" si="26"/>
        <v>N/A</v>
      </c>
      <c r="I159" s="12">
        <v>-3.31</v>
      </c>
      <c r="J159" s="12">
        <v>0.44259999999999999</v>
      </c>
      <c r="K159" s="44" t="s">
        <v>732</v>
      </c>
      <c r="L159" s="9" t="str">
        <f t="shared" si="27"/>
        <v>Yes</v>
      </c>
    </row>
    <row r="160" spans="1:12" x14ac:dyDescent="0.2">
      <c r="A160" s="45" t="s">
        <v>1486</v>
      </c>
      <c r="B160" s="34" t="s">
        <v>217</v>
      </c>
      <c r="C160" s="35">
        <v>184.42607312999999</v>
      </c>
      <c r="D160" s="43" t="str">
        <f t="shared" si="24"/>
        <v>N/A</v>
      </c>
      <c r="E160" s="35">
        <v>180.12</v>
      </c>
      <c r="F160" s="43" t="str">
        <f t="shared" si="25"/>
        <v>N/A</v>
      </c>
      <c r="G160" s="35">
        <v>177.36762225999999</v>
      </c>
      <c r="H160" s="43" t="str">
        <f t="shared" si="26"/>
        <v>N/A</v>
      </c>
      <c r="I160" s="12">
        <v>-2.33</v>
      </c>
      <c r="J160" s="12">
        <v>-1.53</v>
      </c>
      <c r="K160" s="44" t="s">
        <v>732</v>
      </c>
      <c r="L160" s="9" t="str">
        <f t="shared" si="27"/>
        <v>Yes</v>
      </c>
    </row>
    <row r="161" spans="1:12" x14ac:dyDescent="0.2">
      <c r="A161" s="45" t="s">
        <v>1487</v>
      </c>
      <c r="B161" s="34" t="s">
        <v>217</v>
      </c>
      <c r="C161" s="35">
        <v>118.46357616</v>
      </c>
      <c r="D161" s="43" t="str">
        <f t="shared" si="24"/>
        <v>N/A</v>
      </c>
      <c r="E161" s="35">
        <v>116.60112359999999</v>
      </c>
      <c r="F161" s="43" t="str">
        <f t="shared" si="25"/>
        <v>N/A</v>
      </c>
      <c r="G161" s="35">
        <v>137.60377358</v>
      </c>
      <c r="H161" s="43" t="str">
        <f t="shared" si="26"/>
        <v>N/A</v>
      </c>
      <c r="I161" s="12">
        <v>-1.57</v>
      </c>
      <c r="J161" s="12">
        <v>18.010000000000002</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11</v>
      </c>
      <c r="H162" s="43" t="str">
        <f t="shared" ref="H162:H172" si="30">IF($B162="N/A","N/A",IF(G162&gt;10,"No",IF(G162&lt;-10,"No","Yes")))</f>
        <v>N/A</v>
      </c>
      <c r="I162" s="12" t="s">
        <v>1743</v>
      </c>
      <c r="J162" s="12">
        <v>-50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125</v>
      </c>
      <c r="J163" s="12">
        <v>11.11</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0</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137</v>
      </c>
      <c r="D167" s="43" t="str">
        <f t="shared" si="28"/>
        <v>N/A</v>
      </c>
      <c r="E167" s="35">
        <v>160</v>
      </c>
      <c r="F167" s="43" t="str">
        <f t="shared" si="29"/>
        <v>N/A</v>
      </c>
      <c r="G167" s="35">
        <v>184</v>
      </c>
      <c r="H167" s="43" t="str">
        <f t="shared" si="30"/>
        <v>N/A</v>
      </c>
      <c r="I167" s="12">
        <v>16.79</v>
      </c>
      <c r="J167" s="12">
        <v>15</v>
      </c>
      <c r="K167" s="14" t="s">
        <v>217</v>
      </c>
      <c r="L167" s="9" t="str">
        <f t="shared" si="31"/>
        <v>N/A</v>
      </c>
    </row>
    <row r="168" spans="1:12" x14ac:dyDescent="0.2">
      <c r="A168" s="45" t="s">
        <v>125</v>
      </c>
      <c r="B168" s="34" t="s">
        <v>217</v>
      </c>
      <c r="C168" s="46">
        <v>685791</v>
      </c>
      <c r="D168" s="43" t="str">
        <f t="shared" si="28"/>
        <v>N/A</v>
      </c>
      <c r="E168" s="46">
        <v>3106283</v>
      </c>
      <c r="F168" s="43" t="str">
        <f t="shared" si="29"/>
        <v>N/A</v>
      </c>
      <c r="G168" s="46">
        <v>5685064</v>
      </c>
      <c r="H168" s="43" t="str">
        <f t="shared" si="30"/>
        <v>N/A</v>
      </c>
      <c r="I168" s="12">
        <v>352.9</v>
      </c>
      <c r="J168" s="12">
        <v>83.02</v>
      </c>
      <c r="K168" s="14" t="s">
        <v>217</v>
      </c>
      <c r="L168" s="9" t="str">
        <f t="shared" si="31"/>
        <v>N/A</v>
      </c>
    </row>
    <row r="169" spans="1:12" x14ac:dyDescent="0.2">
      <c r="A169" s="45" t="s">
        <v>1624</v>
      </c>
      <c r="B169" s="34" t="s">
        <v>217</v>
      </c>
      <c r="C169" s="46">
        <v>90217</v>
      </c>
      <c r="D169" s="43" t="str">
        <f t="shared" si="28"/>
        <v>N/A</v>
      </c>
      <c r="E169" s="46">
        <v>119229</v>
      </c>
      <c r="F169" s="43" t="str">
        <f t="shared" si="29"/>
        <v>N/A</v>
      </c>
      <c r="G169" s="46">
        <v>123115</v>
      </c>
      <c r="H169" s="43" t="str">
        <f t="shared" si="30"/>
        <v>N/A</v>
      </c>
      <c r="I169" s="12">
        <v>32.159999999999997</v>
      </c>
      <c r="J169" s="12">
        <v>3.2589999999999999</v>
      </c>
      <c r="K169" s="14" t="s">
        <v>217</v>
      </c>
      <c r="L169" s="9" t="str">
        <f t="shared" si="31"/>
        <v>N/A</v>
      </c>
    </row>
    <row r="170" spans="1:12" x14ac:dyDescent="0.2">
      <c r="A170" s="45" t="s">
        <v>1381</v>
      </c>
      <c r="B170" s="34" t="s">
        <v>217</v>
      </c>
      <c r="C170" s="46">
        <v>171017</v>
      </c>
      <c r="D170" s="43" t="str">
        <f t="shared" si="28"/>
        <v>N/A</v>
      </c>
      <c r="E170" s="46">
        <v>124806</v>
      </c>
      <c r="F170" s="43" t="str">
        <f t="shared" si="29"/>
        <v>N/A</v>
      </c>
      <c r="G170" s="46">
        <v>96300</v>
      </c>
      <c r="H170" s="43" t="str">
        <f t="shared" si="30"/>
        <v>N/A</v>
      </c>
      <c r="I170" s="12">
        <v>-27</v>
      </c>
      <c r="J170" s="12">
        <v>-22.8</v>
      </c>
      <c r="K170" s="14" t="s">
        <v>217</v>
      </c>
      <c r="L170" s="9" t="str">
        <f t="shared" si="31"/>
        <v>N/A</v>
      </c>
    </row>
    <row r="171" spans="1:12" x14ac:dyDescent="0.2">
      <c r="A171" s="45" t="s">
        <v>1618</v>
      </c>
      <c r="B171" s="34" t="s">
        <v>217</v>
      </c>
      <c r="C171" s="46">
        <v>19663</v>
      </c>
      <c r="D171" s="43" t="str">
        <f t="shared" si="28"/>
        <v>N/A</v>
      </c>
      <c r="E171" s="46">
        <v>21087</v>
      </c>
      <c r="F171" s="43" t="str">
        <f t="shared" si="29"/>
        <v>N/A</v>
      </c>
      <c r="G171" s="46">
        <v>14713</v>
      </c>
      <c r="H171" s="43" t="str">
        <f t="shared" si="30"/>
        <v>N/A</v>
      </c>
      <c r="I171" s="12">
        <v>7.242</v>
      </c>
      <c r="J171" s="12">
        <v>-30.2</v>
      </c>
      <c r="K171" s="14" t="s">
        <v>217</v>
      </c>
      <c r="L171" s="9" t="str">
        <f t="shared" si="31"/>
        <v>N/A</v>
      </c>
    </row>
    <row r="172" spans="1:12" x14ac:dyDescent="0.2">
      <c r="A172" s="45" t="s">
        <v>1619</v>
      </c>
      <c r="B172" s="34" t="s">
        <v>217</v>
      </c>
      <c r="C172" s="46">
        <v>685791</v>
      </c>
      <c r="D172" s="43" t="str">
        <f t="shared" si="28"/>
        <v>N/A</v>
      </c>
      <c r="E172" s="46">
        <v>3105175</v>
      </c>
      <c r="F172" s="43" t="str">
        <f t="shared" si="29"/>
        <v>N/A</v>
      </c>
      <c r="G172" s="46">
        <v>5669790</v>
      </c>
      <c r="H172" s="43" t="str">
        <f t="shared" si="30"/>
        <v>N/A</v>
      </c>
      <c r="I172" s="12">
        <v>352.8</v>
      </c>
      <c r="J172" s="12">
        <v>82.59</v>
      </c>
      <c r="K172" s="14" t="s">
        <v>217</v>
      </c>
      <c r="L172" s="9" t="str">
        <f t="shared" si="31"/>
        <v>N/A</v>
      </c>
    </row>
    <row r="173" spans="1:12" ht="25.5" x14ac:dyDescent="0.2">
      <c r="A173" s="45" t="s">
        <v>1382</v>
      </c>
      <c r="B173" s="34" t="s">
        <v>217</v>
      </c>
      <c r="C173" s="46">
        <v>0</v>
      </c>
      <c r="D173" s="43" t="str">
        <f t="shared" ref="D173:D187" si="32">IF($B173="N/A","N/A",IF(C173&gt;10,"No",IF(C173&lt;-10,"No","Yes")))</f>
        <v>N/A</v>
      </c>
      <c r="E173" s="46">
        <v>138</v>
      </c>
      <c r="F173" s="43" t="str">
        <f t="shared" ref="F173:F187" si="33">IF($B173="N/A","N/A",IF(E173&gt;10,"No",IF(E173&lt;-10,"No","Yes")))</f>
        <v>N/A</v>
      </c>
      <c r="G173" s="46">
        <v>35</v>
      </c>
      <c r="H173" s="43" t="str">
        <f t="shared" ref="H173:H187" si="34">IF($B173="N/A","N/A",IF(G173&gt;10,"No",IF(G173&lt;-10,"No","Yes")))</f>
        <v>N/A</v>
      </c>
      <c r="I173" s="12" t="s">
        <v>1743</v>
      </c>
      <c r="J173" s="12">
        <v>-74.599999999999994</v>
      </c>
      <c r="K173" s="44" t="s">
        <v>732</v>
      </c>
      <c r="L173" s="9" t="str">
        <f t="shared" ref="L173:L187" si="35">IF(J173="Div by 0", "N/A", IF(K173="N/A","N/A", IF(J173&gt;VALUE(MID(K173,1,2)), "No", IF(J173&lt;-1*VALUE(MID(K173,1,2)), "No", "Yes"))))</f>
        <v>No</v>
      </c>
    </row>
    <row r="174" spans="1:12" x14ac:dyDescent="0.2">
      <c r="A174" s="45" t="s">
        <v>649</v>
      </c>
      <c r="B174" s="34" t="s">
        <v>217</v>
      </c>
      <c r="C174" s="35">
        <v>0</v>
      </c>
      <c r="D174" s="43" t="str">
        <f t="shared" si="32"/>
        <v>N/A</v>
      </c>
      <c r="E174" s="35">
        <v>11</v>
      </c>
      <c r="F174" s="43" t="str">
        <f t="shared" si="33"/>
        <v>N/A</v>
      </c>
      <c r="G174" s="35">
        <v>11</v>
      </c>
      <c r="H174" s="43" t="str">
        <f t="shared" si="34"/>
        <v>N/A</v>
      </c>
      <c r="I174" s="12" t="s">
        <v>1743</v>
      </c>
      <c r="J174" s="12">
        <v>0</v>
      </c>
      <c r="K174" s="44" t="s">
        <v>732</v>
      </c>
      <c r="L174" s="9" t="str">
        <f t="shared" si="35"/>
        <v>Yes</v>
      </c>
    </row>
    <row r="175" spans="1:12" ht="25.5" x14ac:dyDescent="0.2">
      <c r="A175" s="45" t="s">
        <v>1383</v>
      </c>
      <c r="B175" s="34" t="s">
        <v>217</v>
      </c>
      <c r="C175" s="46" t="s">
        <v>1743</v>
      </c>
      <c r="D175" s="43" t="str">
        <f t="shared" si="32"/>
        <v>N/A</v>
      </c>
      <c r="E175" s="46">
        <v>138</v>
      </c>
      <c r="F175" s="43" t="str">
        <f t="shared" si="33"/>
        <v>N/A</v>
      </c>
      <c r="G175" s="46">
        <v>35</v>
      </c>
      <c r="H175" s="43" t="str">
        <f t="shared" si="34"/>
        <v>N/A</v>
      </c>
      <c r="I175" s="12" t="s">
        <v>1743</v>
      </c>
      <c r="J175" s="12">
        <v>-74.599999999999994</v>
      </c>
      <c r="K175" s="44" t="s">
        <v>732</v>
      </c>
      <c r="L175" s="9" t="str">
        <f t="shared" si="35"/>
        <v>No</v>
      </c>
    </row>
    <row r="176" spans="1:12" ht="25.5" x14ac:dyDescent="0.2">
      <c r="A176" s="45" t="s">
        <v>1384</v>
      </c>
      <c r="B176" s="34" t="s">
        <v>217</v>
      </c>
      <c r="C176" s="46">
        <v>0</v>
      </c>
      <c r="D176" s="43" t="str">
        <f t="shared" si="32"/>
        <v>N/A</v>
      </c>
      <c r="E176" s="46">
        <v>42</v>
      </c>
      <c r="F176" s="43" t="str">
        <f t="shared" si="33"/>
        <v>N/A</v>
      </c>
      <c r="G176" s="46">
        <v>45</v>
      </c>
      <c r="H176" s="43" t="str">
        <f t="shared" si="34"/>
        <v>N/A</v>
      </c>
      <c r="I176" s="12" t="s">
        <v>1743</v>
      </c>
      <c r="J176" s="12">
        <v>7.1429999999999998</v>
      </c>
      <c r="K176" s="44" t="s">
        <v>732</v>
      </c>
      <c r="L176" s="9" t="str">
        <f t="shared" si="35"/>
        <v>Yes</v>
      </c>
    </row>
    <row r="177" spans="1:12" x14ac:dyDescent="0.2">
      <c r="A177" s="45" t="s">
        <v>516</v>
      </c>
      <c r="B177" s="34" t="s">
        <v>217</v>
      </c>
      <c r="C177" s="35">
        <v>0</v>
      </c>
      <c r="D177" s="43" t="str">
        <f t="shared" si="32"/>
        <v>N/A</v>
      </c>
      <c r="E177" s="35">
        <v>11</v>
      </c>
      <c r="F177" s="43" t="str">
        <f t="shared" si="33"/>
        <v>N/A</v>
      </c>
      <c r="G177" s="35">
        <v>11</v>
      </c>
      <c r="H177" s="43" t="str">
        <f t="shared" si="34"/>
        <v>N/A</v>
      </c>
      <c r="I177" s="12" t="s">
        <v>1743</v>
      </c>
      <c r="J177" s="12">
        <v>0</v>
      </c>
      <c r="K177" s="44" t="s">
        <v>732</v>
      </c>
      <c r="L177" s="9" t="str">
        <f t="shared" si="35"/>
        <v>Yes</v>
      </c>
    </row>
    <row r="178" spans="1:12" ht="25.5" x14ac:dyDescent="0.2">
      <c r="A178" s="45" t="s">
        <v>1385</v>
      </c>
      <c r="B178" s="34" t="s">
        <v>217</v>
      </c>
      <c r="C178" s="46" t="s">
        <v>1743</v>
      </c>
      <c r="D178" s="43" t="str">
        <f t="shared" si="32"/>
        <v>N/A</v>
      </c>
      <c r="E178" s="46">
        <v>42</v>
      </c>
      <c r="F178" s="43" t="str">
        <f t="shared" si="33"/>
        <v>N/A</v>
      </c>
      <c r="G178" s="46">
        <v>45</v>
      </c>
      <c r="H178" s="43" t="str">
        <f t="shared" si="34"/>
        <v>N/A</v>
      </c>
      <c r="I178" s="12" t="s">
        <v>1743</v>
      </c>
      <c r="J178" s="12">
        <v>7.1429999999999998</v>
      </c>
      <c r="K178" s="44" t="s">
        <v>732</v>
      </c>
      <c r="L178" s="9" t="str">
        <f t="shared" si="35"/>
        <v>Yes</v>
      </c>
    </row>
    <row r="179" spans="1:12" ht="25.5" x14ac:dyDescent="0.2">
      <c r="A179" s="45" t="s">
        <v>1386</v>
      </c>
      <c r="B179" s="34" t="s">
        <v>217</v>
      </c>
      <c r="C179" s="46">
        <v>0</v>
      </c>
      <c r="D179" s="43" t="str">
        <f t="shared" si="32"/>
        <v>N/A</v>
      </c>
      <c r="E179" s="46">
        <v>0</v>
      </c>
      <c r="F179" s="43" t="str">
        <f t="shared" si="33"/>
        <v>N/A</v>
      </c>
      <c r="G179" s="46">
        <v>0</v>
      </c>
      <c r="H179" s="43" t="str">
        <f t="shared" si="34"/>
        <v>N/A</v>
      </c>
      <c r="I179" s="12" t="s">
        <v>1743</v>
      </c>
      <c r="J179" s="12" t="s">
        <v>1743</v>
      </c>
      <c r="K179" s="44" t="s">
        <v>732</v>
      </c>
      <c r="L179" s="9" t="str">
        <f t="shared" si="35"/>
        <v>N/A</v>
      </c>
    </row>
    <row r="180" spans="1:12" x14ac:dyDescent="0.2">
      <c r="A180" s="45" t="s">
        <v>517</v>
      </c>
      <c r="B180" s="34" t="s">
        <v>217</v>
      </c>
      <c r="C180" s="35">
        <v>0</v>
      </c>
      <c r="D180" s="43" t="str">
        <f t="shared" si="32"/>
        <v>N/A</v>
      </c>
      <c r="E180" s="35">
        <v>0</v>
      </c>
      <c r="F180" s="43" t="str">
        <f t="shared" si="33"/>
        <v>N/A</v>
      </c>
      <c r="G180" s="35">
        <v>0</v>
      </c>
      <c r="H180" s="43" t="str">
        <f t="shared" si="34"/>
        <v>N/A</v>
      </c>
      <c r="I180" s="12" t="s">
        <v>1743</v>
      </c>
      <c r="J180" s="12" t="s">
        <v>1743</v>
      </c>
      <c r="K180" s="44" t="s">
        <v>732</v>
      </c>
      <c r="L180" s="9" t="str">
        <f t="shared" si="35"/>
        <v>N/A</v>
      </c>
    </row>
    <row r="181" spans="1:12" ht="25.5" x14ac:dyDescent="0.2">
      <c r="A181" s="45" t="s">
        <v>1387</v>
      </c>
      <c r="B181" s="34" t="s">
        <v>217</v>
      </c>
      <c r="C181" s="46" t="s">
        <v>1743</v>
      </c>
      <c r="D181" s="43" t="str">
        <f t="shared" si="32"/>
        <v>N/A</v>
      </c>
      <c r="E181" s="46" t="s">
        <v>1743</v>
      </c>
      <c r="F181" s="43" t="str">
        <f t="shared" si="33"/>
        <v>N/A</v>
      </c>
      <c r="G181" s="46" t="s">
        <v>1743</v>
      </c>
      <c r="H181" s="43" t="str">
        <f t="shared" si="34"/>
        <v>N/A</v>
      </c>
      <c r="I181" s="12" t="s">
        <v>1743</v>
      </c>
      <c r="J181" s="12" t="s">
        <v>1743</v>
      </c>
      <c r="K181" s="44" t="s">
        <v>732</v>
      </c>
      <c r="L181" s="9" t="str">
        <f t="shared" si="35"/>
        <v>N/A</v>
      </c>
    </row>
    <row r="182" spans="1:12" ht="25.5" x14ac:dyDescent="0.2">
      <c r="A182" s="45" t="s">
        <v>1388</v>
      </c>
      <c r="B182" s="34" t="s">
        <v>217</v>
      </c>
      <c r="C182" s="46">
        <v>11382418</v>
      </c>
      <c r="D182" s="43" t="str">
        <f t="shared" si="32"/>
        <v>N/A</v>
      </c>
      <c r="E182" s="46">
        <v>15518653</v>
      </c>
      <c r="F182" s="43" t="str">
        <f t="shared" si="33"/>
        <v>N/A</v>
      </c>
      <c r="G182" s="46">
        <v>17276483</v>
      </c>
      <c r="H182" s="43" t="str">
        <f t="shared" si="34"/>
        <v>N/A</v>
      </c>
      <c r="I182" s="12">
        <v>36.340000000000003</v>
      </c>
      <c r="J182" s="12">
        <v>11.33</v>
      </c>
      <c r="K182" s="44" t="s">
        <v>732</v>
      </c>
      <c r="L182" s="9" t="str">
        <f t="shared" si="35"/>
        <v>Yes</v>
      </c>
    </row>
    <row r="183" spans="1:12" x14ac:dyDescent="0.2">
      <c r="A183" s="45" t="s">
        <v>518</v>
      </c>
      <c r="B183" s="34" t="s">
        <v>217</v>
      </c>
      <c r="C183" s="35">
        <v>4915</v>
      </c>
      <c r="D183" s="43" t="str">
        <f t="shared" si="32"/>
        <v>N/A</v>
      </c>
      <c r="E183" s="35">
        <v>5223</v>
      </c>
      <c r="F183" s="43" t="str">
        <f t="shared" si="33"/>
        <v>N/A</v>
      </c>
      <c r="G183" s="35">
        <v>5117</v>
      </c>
      <c r="H183" s="43" t="str">
        <f t="shared" si="34"/>
        <v>N/A</v>
      </c>
      <c r="I183" s="12">
        <v>6.2670000000000003</v>
      </c>
      <c r="J183" s="12">
        <v>-2.0299999999999998</v>
      </c>
      <c r="K183" s="44" t="s">
        <v>732</v>
      </c>
      <c r="L183" s="9" t="str">
        <f t="shared" si="35"/>
        <v>Yes</v>
      </c>
    </row>
    <row r="184" spans="1:12" ht="25.5" x14ac:dyDescent="0.2">
      <c r="A184" s="45" t="s">
        <v>1389</v>
      </c>
      <c r="B184" s="34" t="s">
        <v>217</v>
      </c>
      <c r="C184" s="46">
        <v>2315.8531026999999</v>
      </c>
      <c r="D184" s="43" t="str">
        <f t="shared" si="32"/>
        <v>N/A</v>
      </c>
      <c r="E184" s="46">
        <v>2971.2144361000001</v>
      </c>
      <c r="F184" s="43" t="str">
        <f t="shared" si="33"/>
        <v>N/A</v>
      </c>
      <c r="G184" s="46">
        <v>3376.2913816999999</v>
      </c>
      <c r="H184" s="43" t="str">
        <f t="shared" si="34"/>
        <v>N/A</v>
      </c>
      <c r="I184" s="12">
        <v>28.3</v>
      </c>
      <c r="J184" s="12">
        <v>13.63</v>
      </c>
      <c r="K184" s="44" t="s">
        <v>732</v>
      </c>
      <c r="L184" s="9" t="str">
        <f t="shared" si="35"/>
        <v>Yes</v>
      </c>
    </row>
    <row r="185" spans="1:12" ht="25.5" x14ac:dyDescent="0.2">
      <c r="A185" s="45" t="s">
        <v>1390</v>
      </c>
      <c r="B185" s="34" t="s">
        <v>217</v>
      </c>
      <c r="C185" s="46">
        <v>0</v>
      </c>
      <c r="D185" s="43" t="str">
        <f t="shared" si="32"/>
        <v>N/A</v>
      </c>
      <c r="E185" s="46">
        <v>0</v>
      </c>
      <c r="F185" s="43" t="str">
        <f t="shared" si="33"/>
        <v>N/A</v>
      </c>
      <c r="G185" s="46">
        <v>0</v>
      </c>
      <c r="H185" s="43" t="str">
        <f t="shared" si="34"/>
        <v>N/A</v>
      </c>
      <c r="I185" s="12" t="s">
        <v>1743</v>
      </c>
      <c r="J185" s="12" t="s">
        <v>1743</v>
      </c>
      <c r="K185" s="44" t="s">
        <v>732</v>
      </c>
      <c r="L185" s="9" t="str">
        <f t="shared" si="35"/>
        <v>N/A</v>
      </c>
    </row>
    <row r="186" spans="1:12" ht="25.5" x14ac:dyDescent="0.2">
      <c r="A186" s="45" t="s">
        <v>519</v>
      </c>
      <c r="B186" s="34" t="s">
        <v>217</v>
      </c>
      <c r="C186" s="35">
        <v>0</v>
      </c>
      <c r="D186" s="43" t="str">
        <f t="shared" si="32"/>
        <v>N/A</v>
      </c>
      <c r="E186" s="35">
        <v>0</v>
      </c>
      <c r="F186" s="43" t="str">
        <f t="shared" si="33"/>
        <v>N/A</v>
      </c>
      <c r="G186" s="35">
        <v>0</v>
      </c>
      <c r="H186" s="43" t="str">
        <f t="shared" si="34"/>
        <v>N/A</v>
      </c>
      <c r="I186" s="12" t="s">
        <v>1743</v>
      </c>
      <c r="J186" s="12" t="s">
        <v>1743</v>
      </c>
      <c r="K186" s="44" t="s">
        <v>732</v>
      </c>
      <c r="L186" s="9" t="str">
        <f t="shared" si="35"/>
        <v>N/A</v>
      </c>
    </row>
    <row r="187" spans="1:12" ht="25.5" x14ac:dyDescent="0.2">
      <c r="A187" s="45" t="s">
        <v>1391</v>
      </c>
      <c r="B187" s="34" t="s">
        <v>217</v>
      </c>
      <c r="C187" s="46" t="s">
        <v>1743</v>
      </c>
      <c r="D187" s="43" t="str">
        <f t="shared" si="32"/>
        <v>N/A</v>
      </c>
      <c r="E187" s="46" t="s">
        <v>1743</v>
      </c>
      <c r="F187" s="43" t="str">
        <f t="shared" si="33"/>
        <v>N/A</v>
      </c>
      <c r="G187" s="46" t="s">
        <v>1743</v>
      </c>
      <c r="H187" s="43" t="str">
        <f t="shared" si="34"/>
        <v>N/A</v>
      </c>
      <c r="I187" s="12" t="s">
        <v>1743</v>
      </c>
      <c r="J187" s="12" t="s">
        <v>1743</v>
      </c>
      <c r="K187" s="44" t="s">
        <v>732</v>
      </c>
      <c r="L187" s="9" t="str">
        <f t="shared" si="35"/>
        <v>N/A</v>
      </c>
    </row>
    <row r="188" spans="1:12" x14ac:dyDescent="0.2">
      <c r="A188" s="4" t="s">
        <v>1392</v>
      </c>
      <c r="B188" s="34" t="s">
        <v>217</v>
      </c>
      <c r="C188" s="46">
        <v>105045</v>
      </c>
      <c r="D188" s="43" t="str">
        <f t="shared" ref="D188:D203" si="36">IF($B188="N/A","N/A",IF(C188&gt;10,"No",IF(C188&lt;-10,"No","Yes")))</f>
        <v>N/A</v>
      </c>
      <c r="E188" s="46">
        <v>95479</v>
      </c>
      <c r="F188" s="43" t="str">
        <f t="shared" ref="F188:F203" si="37">IF($B188="N/A","N/A",IF(E188&gt;10,"No",IF(E188&lt;-10,"No","Yes")))</f>
        <v>N/A</v>
      </c>
      <c r="G188" s="46">
        <v>80733</v>
      </c>
      <c r="H188" s="43" t="str">
        <f t="shared" ref="H188:H203" si="38">IF($B188="N/A","N/A",IF(G188&gt;10,"No",IF(G188&lt;-10,"No","Yes")))</f>
        <v>N/A</v>
      </c>
      <c r="I188" s="12">
        <v>-9.11</v>
      </c>
      <c r="J188" s="12">
        <v>-15.4</v>
      </c>
      <c r="K188" s="44" t="s">
        <v>732</v>
      </c>
      <c r="L188" s="9" t="str">
        <f t="shared" ref="L188:L203" si="39">IF(J188="Div by 0", "N/A", IF(K188="N/A","N/A", IF(J188&gt;VALUE(MID(K188,1,2)), "No", IF(J188&lt;-1*VALUE(MID(K188,1,2)), "No", "Yes"))))</f>
        <v>Yes</v>
      </c>
    </row>
    <row r="189" spans="1:12" x14ac:dyDescent="0.2">
      <c r="A189" s="4" t="s">
        <v>1489</v>
      </c>
      <c r="B189" s="34" t="s">
        <v>217</v>
      </c>
      <c r="C189" s="35">
        <v>33</v>
      </c>
      <c r="D189" s="43" t="str">
        <f t="shared" si="36"/>
        <v>N/A</v>
      </c>
      <c r="E189" s="35">
        <v>41</v>
      </c>
      <c r="F189" s="43" t="str">
        <f t="shared" si="37"/>
        <v>N/A</v>
      </c>
      <c r="G189" s="35">
        <v>39</v>
      </c>
      <c r="H189" s="43" t="str">
        <f t="shared" si="38"/>
        <v>N/A</v>
      </c>
      <c r="I189" s="12">
        <v>24.24</v>
      </c>
      <c r="J189" s="12">
        <v>-4.88</v>
      </c>
      <c r="K189" s="44" t="s">
        <v>732</v>
      </c>
      <c r="L189" s="9" t="str">
        <f t="shared" si="39"/>
        <v>Yes</v>
      </c>
    </row>
    <row r="190" spans="1:12" x14ac:dyDescent="0.2">
      <c r="A190" s="4" t="s">
        <v>1490</v>
      </c>
      <c r="B190" s="34" t="s">
        <v>217</v>
      </c>
      <c r="C190" s="46">
        <v>3183.1818182000002</v>
      </c>
      <c r="D190" s="43" t="str">
        <f t="shared" si="36"/>
        <v>N/A</v>
      </c>
      <c r="E190" s="46">
        <v>2328.7560976</v>
      </c>
      <c r="F190" s="43" t="str">
        <f t="shared" si="37"/>
        <v>N/A</v>
      </c>
      <c r="G190" s="46">
        <v>2070.0769230999999</v>
      </c>
      <c r="H190" s="43" t="str">
        <f t="shared" si="38"/>
        <v>N/A</v>
      </c>
      <c r="I190" s="12">
        <v>-26.8</v>
      </c>
      <c r="J190" s="12">
        <v>-11.1</v>
      </c>
      <c r="K190" s="44" t="s">
        <v>732</v>
      </c>
      <c r="L190" s="9" t="str">
        <f t="shared" si="39"/>
        <v>Yes</v>
      </c>
    </row>
    <row r="191" spans="1:12" x14ac:dyDescent="0.2">
      <c r="A191" s="4" t="s">
        <v>1491</v>
      </c>
      <c r="B191" s="34" t="s">
        <v>217</v>
      </c>
      <c r="C191" s="46">
        <v>1166</v>
      </c>
      <c r="D191" s="43" t="str">
        <f t="shared" si="36"/>
        <v>N/A</v>
      </c>
      <c r="E191" s="46">
        <v>3843.6666667</v>
      </c>
      <c r="F191" s="43" t="str">
        <f t="shared" si="37"/>
        <v>N/A</v>
      </c>
      <c r="G191" s="46">
        <v>2349.1666667</v>
      </c>
      <c r="H191" s="43" t="str">
        <f t="shared" si="38"/>
        <v>N/A</v>
      </c>
      <c r="I191" s="12">
        <v>229.6</v>
      </c>
      <c r="J191" s="12">
        <v>-38.9</v>
      </c>
      <c r="K191" s="44" t="s">
        <v>732</v>
      </c>
      <c r="L191" s="9" t="str">
        <f t="shared" si="39"/>
        <v>No</v>
      </c>
    </row>
    <row r="192" spans="1:12" x14ac:dyDescent="0.2">
      <c r="A192" s="4" t="s">
        <v>1492</v>
      </c>
      <c r="B192" s="34" t="s">
        <v>217</v>
      </c>
      <c r="C192" s="46">
        <v>3752.1538461999999</v>
      </c>
      <c r="D192" s="43" t="str">
        <f t="shared" si="36"/>
        <v>N/A</v>
      </c>
      <c r="E192" s="46">
        <v>1962.7741934999999</v>
      </c>
      <c r="F192" s="43" t="str">
        <f t="shared" si="37"/>
        <v>N/A</v>
      </c>
      <c r="G192" s="46">
        <v>2013.3</v>
      </c>
      <c r="H192" s="43" t="str">
        <f t="shared" si="38"/>
        <v>N/A</v>
      </c>
      <c r="I192" s="12">
        <v>-47.7</v>
      </c>
      <c r="J192" s="12">
        <v>2.5739999999999998</v>
      </c>
      <c r="K192" s="44" t="s">
        <v>732</v>
      </c>
      <c r="L192" s="9" t="str">
        <f t="shared" si="39"/>
        <v>Yes</v>
      </c>
    </row>
    <row r="193" spans="1:12" x14ac:dyDescent="0.2">
      <c r="A193" s="45" t="s">
        <v>1493</v>
      </c>
      <c r="B193" s="34" t="s">
        <v>217</v>
      </c>
      <c r="C193" s="9">
        <v>8.5631990000000005E-2</v>
      </c>
      <c r="D193" s="43" t="str">
        <f t="shared" si="36"/>
        <v>N/A</v>
      </c>
      <c r="E193" s="9">
        <v>0.1019545432</v>
      </c>
      <c r="F193" s="43" t="str">
        <f t="shared" si="37"/>
        <v>N/A</v>
      </c>
      <c r="G193" s="9">
        <v>9.9655040200000003E-2</v>
      </c>
      <c r="H193" s="43" t="str">
        <f t="shared" si="38"/>
        <v>N/A</v>
      </c>
      <c r="I193" s="12">
        <v>19.059999999999999</v>
      </c>
      <c r="J193" s="12">
        <v>-2.2599999999999998</v>
      </c>
      <c r="K193" s="44" t="s">
        <v>732</v>
      </c>
      <c r="L193" s="9" t="str">
        <f t="shared" si="39"/>
        <v>Yes</v>
      </c>
    </row>
    <row r="194" spans="1:12" x14ac:dyDescent="0.2">
      <c r="A194" s="45" t="s">
        <v>1494</v>
      </c>
      <c r="B194" s="34" t="s">
        <v>217</v>
      </c>
      <c r="C194" s="9">
        <v>2.0788292E-2</v>
      </c>
      <c r="D194" s="43" t="str">
        <f t="shared" si="36"/>
        <v>N/A</v>
      </c>
      <c r="E194" s="9">
        <v>3.6446100299999999E-2</v>
      </c>
      <c r="F194" s="43" t="str">
        <f t="shared" si="37"/>
        <v>N/A</v>
      </c>
      <c r="G194" s="9">
        <v>2.7123547800000002E-2</v>
      </c>
      <c r="H194" s="43" t="str">
        <f t="shared" si="38"/>
        <v>N/A</v>
      </c>
      <c r="I194" s="12">
        <v>75.319999999999993</v>
      </c>
      <c r="J194" s="12">
        <v>-25.6</v>
      </c>
      <c r="K194" s="44" t="s">
        <v>732</v>
      </c>
      <c r="L194" s="9" t="str">
        <f t="shared" si="39"/>
        <v>Yes</v>
      </c>
    </row>
    <row r="195" spans="1:12" x14ac:dyDescent="0.2">
      <c r="A195" s="45" t="s">
        <v>1495</v>
      </c>
      <c r="B195" s="34" t="s">
        <v>217</v>
      </c>
      <c r="C195" s="9">
        <v>0.1901418751</v>
      </c>
      <c r="D195" s="43" t="str">
        <f t="shared" si="36"/>
        <v>N/A</v>
      </c>
      <c r="E195" s="9">
        <v>0.2139701822</v>
      </c>
      <c r="F195" s="43" t="str">
        <f t="shared" si="37"/>
        <v>N/A</v>
      </c>
      <c r="G195" s="9">
        <v>0.1909611712</v>
      </c>
      <c r="H195" s="43" t="str">
        <f t="shared" si="38"/>
        <v>N/A</v>
      </c>
      <c r="I195" s="12">
        <v>12.53</v>
      </c>
      <c r="J195" s="12">
        <v>-10.8</v>
      </c>
      <c r="K195" s="44" t="s">
        <v>732</v>
      </c>
      <c r="L195" s="9" t="str">
        <f t="shared" si="39"/>
        <v>Yes</v>
      </c>
    </row>
    <row r="196" spans="1:12" ht="25.5" x14ac:dyDescent="0.2">
      <c r="A196" s="4" t="s">
        <v>1404</v>
      </c>
      <c r="B196" s="34" t="s">
        <v>217</v>
      </c>
      <c r="C196" s="46" t="s">
        <v>1743</v>
      </c>
      <c r="D196" s="43" t="str">
        <f t="shared" si="36"/>
        <v>N/A</v>
      </c>
      <c r="E196" s="46" t="s">
        <v>1743</v>
      </c>
      <c r="F196" s="43" t="str">
        <f t="shared" si="37"/>
        <v>N/A</v>
      </c>
      <c r="G196" s="46" t="s">
        <v>1743</v>
      </c>
      <c r="H196" s="43" t="str">
        <f t="shared" si="38"/>
        <v>N/A</v>
      </c>
      <c r="I196" s="12" t="s">
        <v>1743</v>
      </c>
      <c r="J196" s="12" t="s">
        <v>1743</v>
      </c>
      <c r="K196" s="44" t="s">
        <v>732</v>
      </c>
      <c r="L196" s="9" t="str">
        <f t="shared" si="39"/>
        <v>N/A</v>
      </c>
    </row>
    <row r="197" spans="1:12" x14ac:dyDescent="0.2">
      <c r="A197" s="4" t="s">
        <v>1496</v>
      </c>
      <c r="B197" s="34" t="s">
        <v>217</v>
      </c>
      <c r="C197" s="35" t="s">
        <v>1743</v>
      </c>
      <c r="D197" s="43" t="str">
        <f t="shared" si="36"/>
        <v>N/A</v>
      </c>
      <c r="E197" s="35" t="s">
        <v>1743</v>
      </c>
      <c r="F197" s="43" t="str">
        <f t="shared" si="37"/>
        <v>N/A</v>
      </c>
      <c r="G197" s="35" t="s">
        <v>1743</v>
      </c>
      <c r="H197" s="43" t="str">
        <f t="shared" si="38"/>
        <v>N/A</v>
      </c>
      <c r="I197" s="12" t="s">
        <v>1743</v>
      </c>
      <c r="J197" s="12" t="s">
        <v>1743</v>
      </c>
      <c r="K197" s="44" t="s">
        <v>732</v>
      </c>
      <c r="L197" s="9" t="str">
        <f t="shared" si="39"/>
        <v>N/A</v>
      </c>
    </row>
    <row r="198" spans="1:12" ht="25.5" x14ac:dyDescent="0.2">
      <c r="A198" s="4" t="s">
        <v>1497</v>
      </c>
      <c r="B198" s="34" t="s">
        <v>217</v>
      </c>
      <c r="C198" s="46" t="s">
        <v>1743</v>
      </c>
      <c r="D198" s="43" t="str">
        <f t="shared" si="36"/>
        <v>N/A</v>
      </c>
      <c r="E198" s="46" t="s">
        <v>1743</v>
      </c>
      <c r="F198" s="43" t="str">
        <f t="shared" si="37"/>
        <v>N/A</v>
      </c>
      <c r="G198" s="46" t="s">
        <v>1743</v>
      </c>
      <c r="H198" s="43" t="str">
        <f t="shared" si="38"/>
        <v>N/A</v>
      </c>
      <c r="I198" s="12" t="s">
        <v>1743</v>
      </c>
      <c r="J198" s="12" t="s">
        <v>1743</v>
      </c>
      <c r="K198" s="44" t="s">
        <v>732</v>
      </c>
      <c r="L198" s="9" t="str">
        <f t="shared" si="39"/>
        <v>N/A</v>
      </c>
    </row>
    <row r="199" spans="1:12" ht="25.5" x14ac:dyDescent="0.2">
      <c r="A199" s="4" t="s">
        <v>1498</v>
      </c>
      <c r="B199" s="34" t="s">
        <v>217</v>
      </c>
      <c r="C199" s="46" t="s">
        <v>1743</v>
      </c>
      <c r="D199" s="43" t="str">
        <f t="shared" si="36"/>
        <v>N/A</v>
      </c>
      <c r="E199" s="46" t="s">
        <v>1743</v>
      </c>
      <c r="F199" s="43" t="str">
        <f t="shared" si="37"/>
        <v>N/A</v>
      </c>
      <c r="G199" s="46" t="s">
        <v>1743</v>
      </c>
      <c r="H199" s="43" t="str">
        <f t="shared" si="38"/>
        <v>N/A</v>
      </c>
      <c r="I199" s="12" t="s">
        <v>1743</v>
      </c>
      <c r="J199" s="12" t="s">
        <v>1743</v>
      </c>
      <c r="K199" s="44" t="s">
        <v>732</v>
      </c>
      <c r="L199" s="9" t="str">
        <f t="shared" si="39"/>
        <v>N/A</v>
      </c>
    </row>
    <row r="200" spans="1:12" ht="25.5" x14ac:dyDescent="0.2">
      <c r="A200" s="4" t="s">
        <v>1499</v>
      </c>
      <c r="B200" s="34" t="s">
        <v>217</v>
      </c>
      <c r="C200" s="46" t="s">
        <v>1743</v>
      </c>
      <c r="D200" s="43" t="str">
        <f t="shared" si="36"/>
        <v>N/A</v>
      </c>
      <c r="E200" s="46" t="s">
        <v>1743</v>
      </c>
      <c r="F200" s="43" t="str">
        <f t="shared" si="37"/>
        <v>N/A</v>
      </c>
      <c r="G200" s="46" t="s">
        <v>1743</v>
      </c>
      <c r="H200" s="43" t="str">
        <f t="shared" si="38"/>
        <v>N/A</v>
      </c>
      <c r="I200" s="12" t="s">
        <v>1743</v>
      </c>
      <c r="J200" s="12" t="s">
        <v>1743</v>
      </c>
      <c r="K200" s="44" t="s">
        <v>732</v>
      </c>
      <c r="L200" s="9" t="str">
        <f t="shared" si="39"/>
        <v>N/A</v>
      </c>
    </row>
    <row r="201" spans="1:12" ht="25.5" x14ac:dyDescent="0.2">
      <c r="A201" s="4" t="s">
        <v>1500</v>
      </c>
      <c r="B201" s="34" t="s">
        <v>217</v>
      </c>
      <c r="C201" s="9">
        <v>0</v>
      </c>
      <c r="D201" s="43" t="str">
        <f t="shared" si="36"/>
        <v>N/A</v>
      </c>
      <c r="E201" s="9">
        <v>0</v>
      </c>
      <c r="F201" s="43" t="str">
        <f t="shared" si="37"/>
        <v>N/A</v>
      </c>
      <c r="G201" s="9">
        <v>0</v>
      </c>
      <c r="H201" s="43" t="str">
        <f t="shared" si="38"/>
        <v>N/A</v>
      </c>
      <c r="I201" s="12" t="s">
        <v>1743</v>
      </c>
      <c r="J201" s="12" t="s">
        <v>1743</v>
      </c>
      <c r="K201" s="44" t="s">
        <v>732</v>
      </c>
      <c r="L201" s="9" t="str">
        <f t="shared" si="39"/>
        <v>N/A</v>
      </c>
    </row>
    <row r="202" spans="1:12" ht="25.5" x14ac:dyDescent="0.2">
      <c r="A202" s="4" t="s">
        <v>1501</v>
      </c>
      <c r="B202" s="34" t="s">
        <v>217</v>
      </c>
      <c r="C202" s="9">
        <v>0</v>
      </c>
      <c r="D202" s="43" t="str">
        <f t="shared" si="36"/>
        <v>N/A</v>
      </c>
      <c r="E202" s="9">
        <v>0</v>
      </c>
      <c r="F202" s="43" t="str">
        <f t="shared" si="37"/>
        <v>N/A</v>
      </c>
      <c r="G202" s="9">
        <v>0</v>
      </c>
      <c r="H202" s="43" t="str">
        <f t="shared" si="38"/>
        <v>N/A</v>
      </c>
      <c r="I202" s="12" t="s">
        <v>1743</v>
      </c>
      <c r="J202" s="12" t="s">
        <v>1743</v>
      </c>
      <c r="K202" s="44" t="s">
        <v>732</v>
      </c>
      <c r="L202" s="9" t="str">
        <f t="shared" si="39"/>
        <v>N/A</v>
      </c>
    </row>
    <row r="203" spans="1:12" ht="25.5" x14ac:dyDescent="0.2">
      <c r="A203" s="4" t="s">
        <v>1502</v>
      </c>
      <c r="B203" s="34" t="s">
        <v>217</v>
      </c>
      <c r="C203" s="9">
        <v>0</v>
      </c>
      <c r="D203" s="43" t="str">
        <f t="shared" si="36"/>
        <v>N/A</v>
      </c>
      <c r="E203" s="9">
        <v>0</v>
      </c>
      <c r="F203" s="43" t="str">
        <f t="shared" si="37"/>
        <v>N/A</v>
      </c>
      <c r="G203" s="9">
        <v>0</v>
      </c>
      <c r="H203" s="43" t="str">
        <f t="shared" si="38"/>
        <v>N/A</v>
      </c>
      <c r="I203" s="12" t="s">
        <v>1743</v>
      </c>
      <c r="J203" s="12" t="s">
        <v>1743</v>
      </c>
      <c r="K203" s="44" t="s">
        <v>732</v>
      </c>
      <c r="L203" s="9" t="str">
        <f t="shared" si="39"/>
        <v>N/A</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171222</v>
      </c>
      <c r="D6" s="43" t="str">
        <f>IF($B6="N/A","N/A",IF(C6&gt;10,"No",IF(C6&lt;-10,"No","Yes")))</f>
        <v>N/A</v>
      </c>
      <c r="E6" s="35">
        <v>197149</v>
      </c>
      <c r="F6" s="43" t="str">
        <f>IF($B6="N/A","N/A",IF(E6&gt;10,"No",IF(E6&lt;-10,"No","Yes")))</f>
        <v>N/A</v>
      </c>
      <c r="G6" s="35">
        <v>232252</v>
      </c>
      <c r="H6" s="43" t="str">
        <f>IF($B6="N/A","N/A",IF(G6&gt;10,"No",IF(G6&lt;-10,"No","Yes")))</f>
        <v>N/A</v>
      </c>
      <c r="I6" s="12">
        <v>15.14</v>
      </c>
      <c r="J6" s="12">
        <v>17.809999999999999</v>
      </c>
      <c r="K6" s="44" t="s">
        <v>732</v>
      </c>
      <c r="L6" s="9" t="str">
        <f t="shared" ref="L6:L46" si="0">IF(J6="Div by 0", "N/A", IF(K6="N/A","N/A", IF(J6&gt;VALUE(MID(K6,1,2)), "No", IF(J6&lt;-1*VALUE(MID(K6,1,2)), "No", "Yes"))))</f>
        <v>Yes</v>
      </c>
    </row>
    <row r="7" spans="1:12" x14ac:dyDescent="0.2">
      <c r="A7" s="45" t="s">
        <v>10</v>
      </c>
      <c r="B7" s="34" t="s">
        <v>217</v>
      </c>
      <c r="C7" s="35">
        <v>68011</v>
      </c>
      <c r="D7" s="43" t="str">
        <f>IF($B7="N/A","N/A",IF(C7&gt;10,"No",IF(C7&lt;-10,"No","Yes")))</f>
        <v>N/A</v>
      </c>
      <c r="E7" s="35">
        <v>71173</v>
      </c>
      <c r="F7" s="43" t="str">
        <f>IF($B7="N/A","N/A",IF(E7&gt;10,"No",IF(E7&lt;-10,"No","Yes")))</f>
        <v>N/A</v>
      </c>
      <c r="G7" s="35">
        <v>64634</v>
      </c>
      <c r="H7" s="43" t="str">
        <f>IF($B7="N/A","N/A",IF(G7&gt;10,"No",IF(G7&lt;-10,"No","Yes")))</f>
        <v>N/A</v>
      </c>
      <c r="I7" s="12">
        <v>4.649</v>
      </c>
      <c r="J7" s="12">
        <v>-9.19</v>
      </c>
      <c r="K7" s="44" t="s">
        <v>732</v>
      </c>
      <c r="L7" s="9" t="str">
        <f t="shared" si="0"/>
        <v>Yes</v>
      </c>
    </row>
    <row r="8" spans="1:12" x14ac:dyDescent="0.2">
      <c r="A8" s="45" t="s">
        <v>91</v>
      </c>
      <c r="B8" s="9" t="s">
        <v>301</v>
      </c>
      <c r="C8" s="8">
        <v>39.720947074999998</v>
      </c>
      <c r="D8" s="43" t="str">
        <f>IF($B8="N/A","N/A",IF(C8&gt;90,"No",IF(C8&lt;65,"No","Yes")))</f>
        <v>No</v>
      </c>
      <c r="E8" s="8">
        <v>36.101121487</v>
      </c>
      <c r="F8" s="43" t="str">
        <f>IF($B8="N/A","N/A",IF(E8&gt;90,"No",IF(E8&lt;65,"No","Yes")))</f>
        <v>No</v>
      </c>
      <c r="G8" s="8">
        <v>27.829254430999999</v>
      </c>
      <c r="H8" s="43" t="str">
        <f>IF($B8="N/A","N/A",IF(G8&gt;90,"No",IF(G8&lt;65,"No","Yes")))</f>
        <v>No</v>
      </c>
      <c r="I8" s="12">
        <v>-9.11</v>
      </c>
      <c r="J8" s="12">
        <v>-22.9</v>
      </c>
      <c r="K8" s="44" t="s">
        <v>732</v>
      </c>
      <c r="L8" s="9" t="str">
        <f t="shared" si="0"/>
        <v>Yes</v>
      </c>
    </row>
    <row r="9" spans="1:12" x14ac:dyDescent="0.2">
      <c r="A9" s="45" t="s">
        <v>92</v>
      </c>
      <c r="B9" s="9" t="s">
        <v>302</v>
      </c>
      <c r="C9" s="8">
        <v>11.031490107</v>
      </c>
      <c r="D9" s="43" t="str">
        <f>IF($B9="N/A","N/A",IF(C9&gt;100,"No",IF(C9&lt;90,"No","Yes")))</f>
        <v>No</v>
      </c>
      <c r="E9" s="8">
        <v>10.891321345</v>
      </c>
      <c r="F9" s="43" t="str">
        <f>IF($B9="N/A","N/A",IF(E9&gt;100,"No",IF(E9&lt;90,"No","Yes")))</f>
        <v>No</v>
      </c>
      <c r="G9" s="8">
        <v>11.071490694</v>
      </c>
      <c r="H9" s="43" t="str">
        <f>IF($B9="N/A","N/A",IF(G9&gt;100,"No",IF(G9&lt;90,"No","Yes")))</f>
        <v>No</v>
      </c>
      <c r="I9" s="12">
        <v>-1.27</v>
      </c>
      <c r="J9" s="12">
        <v>1.6539999999999999</v>
      </c>
      <c r="K9" s="44" t="s">
        <v>732</v>
      </c>
      <c r="L9" s="9" t="str">
        <f t="shared" si="0"/>
        <v>Yes</v>
      </c>
    </row>
    <row r="10" spans="1:12" x14ac:dyDescent="0.2">
      <c r="A10" s="45" t="s">
        <v>93</v>
      </c>
      <c r="B10" s="9" t="s">
        <v>303</v>
      </c>
      <c r="C10" s="8">
        <v>24.078568178000001</v>
      </c>
      <c r="D10" s="43" t="str">
        <f>IF($B10="N/A","N/A",IF(C10&gt;100,"No",IF(C10&lt;85,"No","Yes")))</f>
        <v>No</v>
      </c>
      <c r="E10" s="8">
        <v>23.460878393000002</v>
      </c>
      <c r="F10" s="43" t="str">
        <f>IF($B10="N/A","N/A",IF(E10&gt;100,"No",IF(E10&lt;85,"No","Yes")))</f>
        <v>No</v>
      </c>
      <c r="G10" s="8">
        <v>21.76661154</v>
      </c>
      <c r="H10" s="43" t="str">
        <f>IF($B10="N/A","N/A",IF(G10&gt;100,"No",IF(G10&lt;85,"No","Yes")))</f>
        <v>No</v>
      </c>
      <c r="I10" s="12">
        <v>-2.57</v>
      </c>
      <c r="J10" s="12">
        <v>-7.22</v>
      </c>
      <c r="K10" s="44" t="s">
        <v>732</v>
      </c>
      <c r="L10" s="9" t="str">
        <f t="shared" si="0"/>
        <v>Yes</v>
      </c>
    </row>
    <row r="11" spans="1:12" x14ac:dyDescent="0.2">
      <c r="A11" s="45" t="s">
        <v>94</v>
      </c>
      <c r="B11" s="9" t="s">
        <v>304</v>
      </c>
      <c r="C11" s="8">
        <v>73.423544293999996</v>
      </c>
      <c r="D11" s="43" t="str">
        <f>IF($B11="N/A","N/A",IF(C11&gt;100,"No",IF(C11&lt;80,"No","Yes")))</f>
        <v>No</v>
      </c>
      <c r="E11" s="8">
        <v>67.384155456000002</v>
      </c>
      <c r="F11" s="43" t="str">
        <f>IF($B11="N/A","N/A",IF(E11&gt;100,"No",IF(E11&lt;80,"No","Yes")))</f>
        <v>No</v>
      </c>
      <c r="G11" s="8">
        <v>45.905495528000003</v>
      </c>
      <c r="H11" s="43" t="str">
        <f>IF($B11="N/A","N/A",IF(G11&gt;100,"No",IF(G11&lt;80,"No","Yes")))</f>
        <v>No</v>
      </c>
      <c r="I11" s="12">
        <v>-8.23</v>
      </c>
      <c r="J11" s="12">
        <v>-31.9</v>
      </c>
      <c r="K11" s="44" t="s">
        <v>732</v>
      </c>
      <c r="L11" s="9" t="str">
        <f t="shared" si="0"/>
        <v>No</v>
      </c>
    </row>
    <row r="12" spans="1:12" x14ac:dyDescent="0.2">
      <c r="A12" s="45" t="s">
        <v>95</v>
      </c>
      <c r="B12" s="9" t="s">
        <v>304</v>
      </c>
      <c r="C12" s="8">
        <v>32.015228706000002</v>
      </c>
      <c r="D12" s="43" t="str">
        <f>IF($B12="N/A","N/A",IF(C12&gt;100,"No",IF(C12&lt;80,"No","Yes")))</f>
        <v>No</v>
      </c>
      <c r="E12" s="8">
        <v>25.874435618</v>
      </c>
      <c r="F12" s="43" t="str">
        <f>IF($B12="N/A","N/A",IF(E12&gt;100,"No",IF(E12&lt;80,"No","Yes")))</f>
        <v>No</v>
      </c>
      <c r="G12" s="8">
        <v>19.331456639999999</v>
      </c>
      <c r="H12" s="43" t="str">
        <f>IF($B12="N/A","N/A",IF(G12&gt;100,"No",IF(G12&lt;80,"No","Yes")))</f>
        <v>No</v>
      </c>
      <c r="I12" s="12">
        <v>-19.2</v>
      </c>
      <c r="J12" s="12">
        <v>-25.3</v>
      </c>
      <c r="K12" s="44" t="s">
        <v>732</v>
      </c>
      <c r="L12" s="9" t="str">
        <f t="shared" si="0"/>
        <v>Yes</v>
      </c>
    </row>
    <row r="13" spans="1:12" x14ac:dyDescent="0.2">
      <c r="A13" s="3" t="s">
        <v>96</v>
      </c>
      <c r="B13" s="34" t="s">
        <v>217</v>
      </c>
      <c r="C13" s="35">
        <v>129455.45</v>
      </c>
      <c r="D13" s="43" t="str">
        <f t="shared" ref="D13:D44" si="1">IF($B13="N/A","N/A",IF(C13&gt;10,"No",IF(C13&lt;-10,"No","Yes")))</f>
        <v>N/A</v>
      </c>
      <c r="E13" s="35">
        <v>144865.44</v>
      </c>
      <c r="F13" s="43" t="str">
        <f t="shared" ref="F13:F44" si="2">IF($B13="N/A","N/A",IF(E13&gt;10,"No",IF(E13&lt;-10,"No","Yes")))</f>
        <v>N/A</v>
      </c>
      <c r="G13" s="35">
        <v>203027.67</v>
      </c>
      <c r="H13" s="43" t="str">
        <f t="shared" ref="H13:H44" si="3">IF($B13="N/A","N/A",IF(G13&gt;10,"No",IF(G13&lt;-10,"No","Yes")))</f>
        <v>N/A</v>
      </c>
      <c r="I13" s="12">
        <v>11.9</v>
      </c>
      <c r="J13" s="12">
        <v>40.15</v>
      </c>
      <c r="K13" s="44" t="s">
        <v>732</v>
      </c>
      <c r="L13" s="9" t="str">
        <f t="shared" si="0"/>
        <v>No</v>
      </c>
    </row>
    <row r="14" spans="1:12" x14ac:dyDescent="0.2">
      <c r="A14" s="3" t="s">
        <v>100</v>
      </c>
      <c r="B14" s="34" t="s">
        <v>217</v>
      </c>
      <c r="C14" s="35">
        <v>25119</v>
      </c>
      <c r="D14" s="43" t="str">
        <f t="shared" si="1"/>
        <v>N/A</v>
      </c>
      <c r="E14" s="35">
        <v>25580</v>
      </c>
      <c r="F14" s="43" t="str">
        <f t="shared" si="2"/>
        <v>N/A</v>
      </c>
      <c r="G14" s="35">
        <v>22996</v>
      </c>
      <c r="H14" s="43" t="str">
        <f t="shared" si="3"/>
        <v>N/A</v>
      </c>
      <c r="I14" s="12">
        <v>1.835</v>
      </c>
      <c r="J14" s="12">
        <v>-10.1</v>
      </c>
      <c r="K14" s="44" t="s">
        <v>732</v>
      </c>
      <c r="L14" s="9" t="str">
        <f t="shared" si="0"/>
        <v>Yes</v>
      </c>
    </row>
    <row r="15" spans="1:12" x14ac:dyDescent="0.2">
      <c r="A15" s="3" t="s">
        <v>984</v>
      </c>
      <c r="B15" s="34" t="s">
        <v>217</v>
      </c>
      <c r="C15" s="35">
        <v>4821</v>
      </c>
      <c r="D15" s="43" t="str">
        <f t="shared" si="1"/>
        <v>N/A</v>
      </c>
      <c r="E15" s="35">
        <v>5011</v>
      </c>
      <c r="F15" s="43" t="str">
        <f t="shared" si="2"/>
        <v>N/A</v>
      </c>
      <c r="G15" s="35">
        <v>5191</v>
      </c>
      <c r="H15" s="43" t="str">
        <f t="shared" si="3"/>
        <v>N/A</v>
      </c>
      <c r="I15" s="12">
        <v>3.9409999999999998</v>
      </c>
      <c r="J15" s="12">
        <v>3.5920000000000001</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1601</v>
      </c>
      <c r="D17" s="43" t="str">
        <f t="shared" si="1"/>
        <v>N/A</v>
      </c>
      <c r="E17" s="35">
        <v>1338</v>
      </c>
      <c r="F17" s="43" t="str">
        <f t="shared" si="2"/>
        <v>N/A</v>
      </c>
      <c r="G17" s="35">
        <v>1373</v>
      </c>
      <c r="H17" s="43" t="str">
        <f t="shared" si="3"/>
        <v>N/A</v>
      </c>
      <c r="I17" s="12">
        <v>-16.399999999999999</v>
      </c>
      <c r="J17" s="12">
        <v>2.6160000000000001</v>
      </c>
      <c r="K17" s="44" t="s">
        <v>732</v>
      </c>
      <c r="L17" s="9" t="str">
        <f t="shared" si="0"/>
        <v>Yes</v>
      </c>
    </row>
    <row r="18" spans="1:12" x14ac:dyDescent="0.2">
      <c r="A18" s="3" t="s">
        <v>987</v>
      </c>
      <c r="B18" s="34" t="s">
        <v>217</v>
      </c>
      <c r="C18" s="35">
        <v>18697</v>
      </c>
      <c r="D18" s="43" t="str">
        <f t="shared" si="1"/>
        <v>N/A</v>
      </c>
      <c r="E18" s="35">
        <v>19231</v>
      </c>
      <c r="F18" s="43" t="str">
        <f t="shared" si="2"/>
        <v>N/A</v>
      </c>
      <c r="G18" s="35">
        <v>16432</v>
      </c>
      <c r="H18" s="43" t="str">
        <f t="shared" si="3"/>
        <v>N/A</v>
      </c>
      <c r="I18" s="12">
        <v>2.8559999999999999</v>
      </c>
      <c r="J18" s="12">
        <v>-14.6</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39558</v>
      </c>
      <c r="D20" s="43" t="str">
        <f t="shared" si="1"/>
        <v>N/A</v>
      </c>
      <c r="E20" s="35">
        <v>41371</v>
      </c>
      <c r="F20" s="43" t="str">
        <f t="shared" si="2"/>
        <v>N/A</v>
      </c>
      <c r="G20" s="35">
        <v>44141</v>
      </c>
      <c r="H20" s="43" t="str">
        <f t="shared" si="3"/>
        <v>N/A</v>
      </c>
      <c r="I20" s="12">
        <v>4.5830000000000002</v>
      </c>
      <c r="J20" s="12">
        <v>6.6959999999999997</v>
      </c>
      <c r="K20" s="44" t="s">
        <v>732</v>
      </c>
      <c r="L20" s="9" t="str">
        <f t="shared" si="0"/>
        <v>Yes</v>
      </c>
    </row>
    <row r="21" spans="1:12" x14ac:dyDescent="0.2">
      <c r="A21" s="3" t="s">
        <v>989</v>
      </c>
      <c r="B21" s="34" t="s">
        <v>217</v>
      </c>
      <c r="C21" s="35">
        <v>22703</v>
      </c>
      <c r="D21" s="43" t="str">
        <f t="shared" si="1"/>
        <v>N/A</v>
      </c>
      <c r="E21" s="35">
        <v>23719</v>
      </c>
      <c r="F21" s="43" t="str">
        <f t="shared" si="2"/>
        <v>N/A</v>
      </c>
      <c r="G21" s="35">
        <v>25907</v>
      </c>
      <c r="H21" s="43" t="str">
        <f t="shared" si="3"/>
        <v>N/A</v>
      </c>
      <c r="I21" s="12">
        <v>4.4749999999999996</v>
      </c>
      <c r="J21" s="12">
        <v>9.2249999999999996</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762</v>
      </c>
      <c r="D23" s="43" t="str">
        <f t="shared" si="1"/>
        <v>N/A</v>
      </c>
      <c r="E23" s="35">
        <v>767</v>
      </c>
      <c r="F23" s="43" t="str">
        <f t="shared" si="2"/>
        <v>N/A</v>
      </c>
      <c r="G23" s="35">
        <v>1461</v>
      </c>
      <c r="H23" s="43" t="str">
        <f t="shared" si="3"/>
        <v>N/A</v>
      </c>
      <c r="I23" s="12">
        <v>0.65620000000000001</v>
      </c>
      <c r="J23" s="12">
        <v>90.48</v>
      </c>
      <c r="K23" s="44" t="s">
        <v>732</v>
      </c>
      <c r="L23" s="9" t="str">
        <f t="shared" si="0"/>
        <v>No</v>
      </c>
    </row>
    <row r="24" spans="1:12" x14ac:dyDescent="0.2">
      <c r="A24" s="3" t="s">
        <v>992</v>
      </c>
      <c r="B24" s="34" t="s">
        <v>217</v>
      </c>
      <c r="C24" s="35">
        <v>16093</v>
      </c>
      <c r="D24" s="43" t="str">
        <f t="shared" si="1"/>
        <v>N/A</v>
      </c>
      <c r="E24" s="35">
        <v>16885</v>
      </c>
      <c r="F24" s="43" t="str">
        <f t="shared" si="2"/>
        <v>N/A</v>
      </c>
      <c r="G24" s="35">
        <v>16773</v>
      </c>
      <c r="H24" s="43" t="str">
        <f t="shared" si="3"/>
        <v>N/A</v>
      </c>
      <c r="I24" s="12">
        <v>4.9210000000000003</v>
      </c>
      <c r="J24" s="12">
        <v>-0.66300000000000003</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52174</v>
      </c>
      <c r="D26" s="43" t="str">
        <f t="shared" si="1"/>
        <v>N/A</v>
      </c>
      <c r="E26" s="35">
        <v>60210</v>
      </c>
      <c r="F26" s="43" t="str">
        <f t="shared" si="2"/>
        <v>N/A</v>
      </c>
      <c r="G26" s="35">
        <v>77372</v>
      </c>
      <c r="H26" s="43" t="str">
        <f t="shared" si="3"/>
        <v>N/A</v>
      </c>
      <c r="I26" s="12">
        <v>15.4</v>
      </c>
      <c r="J26" s="12">
        <v>28.5</v>
      </c>
      <c r="K26" s="44" t="s">
        <v>732</v>
      </c>
      <c r="L26" s="9" t="str">
        <f t="shared" si="0"/>
        <v>Yes</v>
      </c>
    </row>
    <row r="27" spans="1:12" x14ac:dyDescent="0.2">
      <c r="A27" s="3" t="s">
        <v>994</v>
      </c>
      <c r="B27" s="34" t="s">
        <v>217</v>
      </c>
      <c r="C27" s="35">
        <v>22706</v>
      </c>
      <c r="D27" s="43" t="str">
        <f t="shared" si="1"/>
        <v>N/A</v>
      </c>
      <c r="E27" s="35">
        <v>26250</v>
      </c>
      <c r="F27" s="43" t="str">
        <f t="shared" si="2"/>
        <v>N/A</v>
      </c>
      <c r="G27" s="35">
        <v>34083</v>
      </c>
      <c r="H27" s="43" t="str">
        <f t="shared" si="3"/>
        <v>N/A</v>
      </c>
      <c r="I27" s="12">
        <v>15.61</v>
      </c>
      <c r="J27" s="12">
        <v>29.84</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21779</v>
      </c>
      <c r="D30" s="43" t="str">
        <f t="shared" si="1"/>
        <v>N/A</v>
      </c>
      <c r="E30" s="35">
        <v>26995</v>
      </c>
      <c r="F30" s="43" t="str">
        <f t="shared" si="2"/>
        <v>N/A</v>
      </c>
      <c r="G30" s="35">
        <v>37078</v>
      </c>
      <c r="H30" s="43" t="str">
        <f t="shared" si="3"/>
        <v>N/A</v>
      </c>
      <c r="I30" s="12">
        <v>23.95</v>
      </c>
      <c r="J30" s="12">
        <v>37.35</v>
      </c>
      <c r="K30" s="44" t="s">
        <v>732</v>
      </c>
      <c r="L30" s="9" t="str">
        <f t="shared" si="0"/>
        <v>No</v>
      </c>
    </row>
    <row r="31" spans="1:12" x14ac:dyDescent="0.2">
      <c r="A31" s="3" t="s">
        <v>998</v>
      </c>
      <c r="B31" s="34" t="s">
        <v>217</v>
      </c>
      <c r="C31" s="35">
        <v>7148</v>
      </c>
      <c r="D31" s="43" t="str">
        <f t="shared" si="1"/>
        <v>N/A</v>
      </c>
      <c r="E31" s="35">
        <v>6351</v>
      </c>
      <c r="F31" s="43" t="str">
        <f t="shared" si="2"/>
        <v>N/A</v>
      </c>
      <c r="G31" s="35">
        <v>5588</v>
      </c>
      <c r="H31" s="43" t="str">
        <f t="shared" si="3"/>
        <v>N/A</v>
      </c>
      <c r="I31" s="12">
        <v>-11.1</v>
      </c>
      <c r="J31" s="12">
        <v>-12</v>
      </c>
      <c r="K31" s="44" t="s">
        <v>732</v>
      </c>
      <c r="L31" s="9" t="str">
        <f t="shared" si="0"/>
        <v>Yes</v>
      </c>
    </row>
    <row r="32" spans="1:12" x14ac:dyDescent="0.2">
      <c r="A32" s="3" t="s">
        <v>999</v>
      </c>
      <c r="B32" s="34" t="s">
        <v>217</v>
      </c>
      <c r="C32" s="35">
        <v>87</v>
      </c>
      <c r="D32" s="43" t="str">
        <f t="shared" si="1"/>
        <v>N/A</v>
      </c>
      <c r="E32" s="35">
        <v>233</v>
      </c>
      <c r="F32" s="43" t="str">
        <f t="shared" si="2"/>
        <v>N/A</v>
      </c>
      <c r="G32" s="35">
        <v>442</v>
      </c>
      <c r="H32" s="43" t="str">
        <f t="shared" si="3"/>
        <v>N/A</v>
      </c>
      <c r="I32" s="12">
        <v>167.8</v>
      </c>
      <c r="J32" s="12">
        <v>89.7</v>
      </c>
      <c r="K32" s="44" t="s">
        <v>732</v>
      </c>
      <c r="L32" s="9" t="str">
        <f t="shared" si="0"/>
        <v>No</v>
      </c>
    </row>
    <row r="33" spans="1:12" x14ac:dyDescent="0.2">
      <c r="A33" s="3" t="s">
        <v>1000</v>
      </c>
      <c r="B33" s="34" t="s">
        <v>217</v>
      </c>
      <c r="C33" s="35">
        <v>454</v>
      </c>
      <c r="D33" s="43" t="str">
        <f t="shared" si="1"/>
        <v>N/A</v>
      </c>
      <c r="E33" s="35">
        <v>381</v>
      </c>
      <c r="F33" s="43" t="str">
        <f t="shared" si="2"/>
        <v>N/A</v>
      </c>
      <c r="G33" s="35">
        <v>181</v>
      </c>
      <c r="H33" s="43" t="str">
        <f t="shared" si="3"/>
        <v>N/A</v>
      </c>
      <c r="I33" s="12">
        <v>-16.100000000000001</v>
      </c>
      <c r="J33" s="12">
        <v>-52.5</v>
      </c>
      <c r="K33" s="44" t="s">
        <v>732</v>
      </c>
      <c r="L33" s="9" t="str">
        <f t="shared" si="0"/>
        <v>No</v>
      </c>
    </row>
    <row r="34" spans="1:12" x14ac:dyDescent="0.2">
      <c r="A34" s="3" t="s">
        <v>105</v>
      </c>
      <c r="B34" s="34" t="s">
        <v>217</v>
      </c>
      <c r="C34" s="35">
        <v>54371</v>
      </c>
      <c r="D34" s="43" t="str">
        <f t="shared" si="1"/>
        <v>N/A</v>
      </c>
      <c r="E34" s="35">
        <v>69988</v>
      </c>
      <c r="F34" s="43" t="str">
        <f t="shared" si="2"/>
        <v>N/A</v>
      </c>
      <c r="G34" s="35">
        <v>87743</v>
      </c>
      <c r="H34" s="43" t="str">
        <f t="shared" si="3"/>
        <v>N/A</v>
      </c>
      <c r="I34" s="12">
        <v>28.72</v>
      </c>
      <c r="J34" s="12">
        <v>25.37</v>
      </c>
      <c r="K34" s="44" t="s">
        <v>732</v>
      </c>
      <c r="L34" s="9" t="str">
        <f t="shared" si="0"/>
        <v>Yes</v>
      </c>
    </row>
    <row r="35" spans="1:12" x14ac:dyDescent="0.2">
      <c r="A35" s="3" t="s">
        <v>1001</v>
      </c>
      <c r="B35" s="34" t="s">
        <v>217</v>
      </c>
      <c r="C35" s="35">
        <v>22853</v>
      </c>
      <c r="D35" s="43" t="str">
        <f t="shared" si="1"/>
        <v>N/A</v>
      </c>
      <c r="E35" s="35">
        <v>28549</v>
      </c>
      <c r="F35" s="43" t="str">
        <f t="shared" si="2"/>
        <v>N/A</v>
      </c>
      <c r="G35" s="35">
        <v>38179</v>
      </c>
      <c r="H35" s="43" t="str">
        <f t="shared" si="3"/>
        <v>N/A</v>
      </c>
      <c r="I35" s="12">
        <v>24.92</v>
      </c>
      <c r="J35" s="12">
        <v>33.729999999999997</v>
      </c>
      <c r="K35" s="44" t="s">
        <v>732</v>
      </c>
      <c r="L35" s="9" t="str">
        <f t="shared" si="0"/>
        <v>No</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1218</v>
      </c>
      <c r="D38" s="43" t="str">
        <f t="shared" si="1"/>
        <v>N/A</v>
      </c>
      <c r="E38" s="35">
        <v>2101</v>
      </c>
      <c r="F38" s="43" t="str">
        <f t="shared" si="2"/>
        <v>N/A</v>
      </c>
      <c r="G38" s="35">
        <v>1621</v>
      </c>
      <c r="H38" s="43" t="str">
        <f t="shared" si="3"/>
        <v>N/A</v>
      </c>
      <c r="I38" s="12">
        <v>72.5</v>
      </c>
      <c r="J38" s="12">
        <v>-22.8</v>
      </c>
      <c r="K38" s="44" t="s">
        <v>732</v>
      </c>
      <c r="L38" s="9" t="str">
        <f t="shared" si="0"/>
        <v>Yes</v>
      </c>
    </row>
    <row r="39" spans="1:12" x14ac:dyDescent="0.2">
      <c r="A39" s="3" t="s">
        <v>1005</v>
      </c>
      <c r="B39" s="34" t="s">
        <v>217</v>
      </c>
      <c r="C39" s="35">
        <v>1754</v>
      </c>
      <c r="D39" s="43" t="str">
        <f t="shared" si="1"/>
        <v>N/A</v>
      </c>
      <c r="E39" s="35">
        <v>1490</v>
      </c>
      <c r="F39" s="43" t="str">
        <f t="shared" si="2"/>
        <v>N/A</v>
      </c>
      <c r="G39" s="35">
        <v>3266</v>
      </c>
      <c r="H39" s="43" t="str">
        <f t="shared" si="3"/>
        <v>N/A</v>
      </c>
      <c r="I39" s="12">
        <v>-15.1</v>
      </c>
      <c r="J39" s="12">
        <v>119.2</v>
      </c>
      <c r="K39" s="44" t="s">
        <v>732</v>
      </c>
      <c r="L39" s="9" t="str">
        <f t="shared" si="0"/>
        <v>No</v>
      </c>
    </row>
    <row r="40" spans="1:12" x14ac:dyDescent="0.2">
      <c r="A40" s="3" t="s">
        <v>1006</v>
      </c>
      <c r="B40" s="34" t="s">
        <v>217</v>
      </c>
      <c r="C40" s="35">
        <v>28546</v>
      </c>
      <c r="D40" s="43" t="str">
        <f t="shared" si="1"/>
        <v>N/A</v>
      </c>
      <c r="E40" s="35">
        <v>37848</v>
      </c>
      <c r="F40" s="43" t="str">
        <f t="shared" si="2"/>
        <v>N/A</v>
      </c>
      <c r="G40" s="35">
        <v>44677</v>
      </c>
      <c r="H40" s="43" t="str">
        <f t="shared" si="3"/>
        <v>N/A</v>
      </c>
      <c r="I40" s="12">
        <v>32.590000000000003</v>
      </c>
      <c r="J40" s="12">
        <v>18.04</v>
      </c>
      <c r="K40" s="44" t="s">
        <v>732</v>
      </c>
      <c r="L40" s="9" t="str">
        <f t="shared" si="0"/>
        <v>Yes</v>
      </c>
    </row>
    <row r="41" spans="1:12" x14ac:dyDescent="0.2">
      <c r="A41" s="45" t="s">
        <v>84</v>
      </c>
      <c r="B41" s="34" t="s">
        <v>217</v>
      </c>
      <c r="C41" s="46">
        <v>629479655</v>
      </c>
      <c r="D41" s="43" t="str">
        <f t="shared" si="1"/>
        <v>N/A</v>
      </c>
      <c r="E41" s="46">
        <v>729783960</v>
      </c>
      <c r="F41" s="43" t="str">
        <f t="shared" si="2"/>
        <v>N/A</v>
      </c>
      <c r="G41" s="46">
        <v>770526874</v>
      </c>
      <c r="H41" s="43" t="str">
        <f t="shared" si="3"/>
        <v>N/A</v>
      </c>
      <c r="I41" s="12">
        <v>15.93</v>
      </c>
      <c r="J41" s="12">
        <v>5.5830000000000002</v>
      </c>
      <c r="K41" s="44" t="s">
        <v>732</v>
      </c>
      <c r="L41" s="9" t="str">
        <f t="shared" si="0"/>
        <v>Yes</v>
      </c>
    </row>
    <row r="42" spans="1:12" x14ac:dyDescent="0.2">
      <c r="A42" s="45" t="s">
        <v>1503</v>
      </c>
      <c r="B42" s="34" t="s">
        <v>217</v>
      </c>
      <c r="C42" s="46">
        <v>3676.3947097999999</v>
      </c>
      <c r="D42" s="43" t="str">
        <f t="shared" si="1"/>
        <v>N/A</v>
      </c>
      <c r="E42" s="46">
        <v>3701.6873532</v>
      </c>
      <c r="F42" s="43" t="str">
        <f t="shared" si="2"/>
        <v>N/A</v>
      </c>
      <c r="G42" s="46">
        <v>3317.6328901000002</v>
      </c>
      <c r="H42" s="43" t="str">
        <f t="shared" si="3"/>
        <v>N/A</v>
      </c>
      <c r="I42" s="12">
        <v>0.68799999999999994</v>
      </c>
      <c r="J42" s="12">
        <v>-10.4</v>
      </c>
      <c r="K42" s="44" t="s">
        <v>732</v>
      </c>
      <c r="L42" s="9" t="str">
        <f t="shared" si="0"/>
        <v>Yes</v>
      </c>
    </row>
    <row r="43" spans="1:12" x14ac:dyDescent="0.2">
      <c r="A43" s="45" t="s">
        <v>1504</v>
      </c>
      <c r="B43" s="34" t="s">
        <v>217</v>
      </c>
      <c r="C43" s="46">
        <v>9255.5565275999998</v>
      </c>
      <c r="D43" s="43" t="str">
        <f t="shared" si="1"/>
        <v>N/A</v>
      </c>
      <c r="E43" s="46">
        <v>10253.663046</v>
      </c>
      <c r="F43" s="43" t="str">
        <f t="shared" si="2"/>
        <v>N/A</v>
      </c>
      <c r="G43" s="46">
        <v>11921.386173999999</v>
      </c>
      <c r="H43" s="43" t="str">
        <f t="shared" si="3"/>
        <v>N/A</v>
      </c>
      <c r="I43" s="12">
        <v>10.78</v>
      </c>
      <c r="J43" s="12">
        <v>16.260000000000002</v>
      </c>
      <c r="K43" s="44" t="s">
        <v>732</v>
      </c>
      <c r="L43" s="9" t="str">
        <f t="shared" si="0"/>
        <v>Yes</v>
      </c>
    </row>
    <row r="44" spans="1:12" x14ac:dyDescent="0.2">
      <c r="A44" s="4" t="s">
        <v>107</v>
      </c>
      <c r="B44" s="34" t="s">
        <v>217</v>
      </c>
      <c r="C44" s="46">
        <v>1869617871</v>
      </c>
      <c r="D44" s="43" t="str">
        <f t="shared" si="1"/>
        <v>N/A</v>
      </c>
      <c r="E44" s="46">
        <v>2055331862</v>
      </c>
      <c r="F44" s="43" t="str">
        <f t="shared" si="2"/>
        <v>N/A</v>
      </c>
      <c r="G44" s="46">
        <v>2326914073</v>
      </c>
      <c r="H44" s="43" t="str">
        <f t="shared" si="3"/>
        <v>N/A</v>
      </c>
      <c r="I44" s="12">
        <v>9.9329999999999998</v>
      </c>
      <c r="J44" s="12">
        <v>13.21</v>
      </c>
      <c r="K44" s="44" t="s">
        <v>732</v>
      </c>
      <c r="L44" s="9" t="str">
        <f t="shared" si="0"/>
        <v>Yes</v>
      </c>
    </row>
    <row r="45" spans="1:12" x14ac:dyDescent="0.2">
      <c r="A45" s="45" t="s">
        <v>162</v>
      </c>
      <c r="B45" s="47" t="s">
        <v>221</v>
      </c>
      <c r="C45" s="1">
        <v>54715</v>
      </c>
      <c r="D45" s="43" t="str">
        <f>IF($B45="N/A","N/A",IF(C45&gt;0,"No",IF(C45&lt;0,"No","Yes")))</f>
        <v>No</v>
      </c>
      <c r="E45" s="1">
        <v>80051</v>
      </c>
      <c r="F45" s="43" t="str">
        <f>IF($B45="N/A","N/A",IF(E45&gt;0,"No",IF(E45&lt;0,"No","Yes")))</f>
        <v>No</v>
      </c>
      <c r="G45" s="1">
        <v>131507</v>
      </c>
      <c r="H45" s="43" t="str">
        <f>IF($B45="N/A","N/A",IF(G45&gt;0,"No",IF(G45&lt;0,"No","Yes")))</f>
        <v>No</v>
      </c>
      <c r="I45" s="12">
        <v>46.31</v>
      </c>
      <c r="J45" s="12">
        <v>64.28</v>
      </c>
      <c r="K45" s="44" t="s">
        <v>732</v>
      </c>
      <c r="L45" s="9" t="str">
        <f t="shared" si="0"/>
        <v>No</v>
      </c>
    </row>
    <row r="46" spans="1:12" x14ac:dyDescent="0.2">
      <c r="A46" s="45" t="s">
        <v>160</v>
      </c>
      <c r="B46" s="34" t="s">
        <v>217</v>
      </c>
      <c r="C46" s="46">
        <v>1760450224</v>
      </c>
      <c r="D46" s="43" t="str">
        <f t="shared" ref="D46:D47" si="4">IF($B46="N/A","N/A",IF(C46&gt;10,"No",IF(C46&lt;-10,"No","Yes")))</f>
        <v>N/A</v>
      </c>
      <c r="E46" s="46">
        <v>1931727856</v>
      </c>
      <c r="F46" s="43" t="str">
        <f t="shared" ref="F46:F47" si="5">IF($B46="N/A","N/A",IF(E46&gt;10,"No",IF(E46&lt;-10,"No","Yes")))</f>
        <v>N/A</v>
      </c>
      <c r="G46" s="46">
        <v>2126752987</v>
      </c>
      <c r="H46" s="43" t="str">
        <f t="shared" ref="H46:H47" si="6">IF($B46="N/A","N/A",IF(G46&gt;10,"No",IF(G46&lt;-10,"No","Yes")))</f>
        <v>N/A</v>
      </c>
      <c r="I46" s="12">
        <v>9.7289999999999992</v>
      </c>
      <c r="J46" s="12">
        <v>10.1</v>
      </c>
      <c r="K46" s="44" t="s">
        <v>732</v>
      </c>
      <c r="L46" s="9" t="str">
        <f t="shared" si="0"/>
        <v>Yes</v>
      </c>
    </row>
    <row r="47" spans="1:12" x14ac:dyDescent="0.2">
      <c r="A47" s="45" t="s">
        <v>1290</v>
      </c>
      <c r="B47" s="34" t="s">
        <v>217</v>
      </c>
      <c r="C47" s="46">
        <v>32174.910426999999</v>
      </c>
      <c r="D47" s="43" t="str">
        <f t="shared" si="4"/>
        <v>N/A</v>
      </c>
      <c r="E47" s="46">
        <v>24131.214551000001</v>
      </c>
      <c r="F47" s="43" t="str">
        <f t="shared" si="5"/>
        <v>N/A</v>
      </c>
      <c r="G47" s="46">
        <v>16172.165641</v>
      </c>
      <c r="H47" s="43" t="str">
        <f t="shared" si="6"/>
        <v>N/A</v>
      </c>
      <c r="I47" s="12">
        <v>-25</v>
      </c>
      <c r="J47" s="12">
        <v>-33</v>
      </c>
      <c r="K47" s="44" t="s">
        <v>732</v>
      </c>
      <c r="L47" s="9" t="str">
        <f>IF(J47="Div by 0", "N/A", IF(OR(J47="N/A",K47="N/A"),"N/A", IF(J47&gt;VALUE(MID(K47,1,2)), "No", IF(J47&lt;-1*VALUE(MID(K47,1,2)), "No", "Yes"))))</f>
        <v>No</v>
      </c>
    </row>
    <row r="48" spans="1:12" x14ac:dyDescent="0.2">
      <c r="A48" s="45" t="s">
        <v>1505</v>
      </c>
      <c r="B48" s="34" t="s">
        <v>217</v>
      </c>
      <c r="C48" s="46">
        <v>1303.5444881999999</v>
      </c>
      <c r="D48" s="43" t="str">
        <f t="shared" ref="D48:D74" si="7">IF($B48="N/A","N/A",IF(C48&gt;10,"No",IF(C48&lt;-10,"No","Yes")))</f>
        <v>N/A</v>
      </c>
      <c r="E48" s="46">
        <v>1598.9971853</v>
      </c>
      <c r="F48" s="43" t="str">
        <f t="shared" ref="F48:F74" si="8">IF($B48="N/A","N/A",IF(E48&gt;10,"No",IF(E48&lt;-10,"No","Yes")))</f>
        <v>N/A</v>
      </c>
      <c r="G48" s="46">
        <v>1613.843625</v>
      </c>
      <c r="H48" s="43" t="str">
        <f t="shared" ref="H48:H74" si="9">IF($B48="N/A","N/A",IF(G48&gt;10,"No",IF(G48&lt;-10,"No","Yes")))</f>
        <v>N/A</v>
      </c>
      <c r="I48" s="12">
        <v>22.67</v>
      </c>
      <c r="J48" s="12">
        <v>0.92849999999999999</v>
      </c>
      <c r="K48" s="44" t="s">
        <v>732</v>
      </c>
      <c r="L48" s="9" t="str">
        <f t="shared" ref="L48:L74" si="10">IF(J48="Div by 0", "N/A", IF(K48="N/A","N/A", IF(J48&gt;VALUE(MID(K48,1,2)), "No", IF(J48&lt;-1*VALUE(MID(K48,1,2)), "No", "Yes"))))</f>
        <v>Yes</v>
      </c>
    </row>
    <row r="49" spans="1:12" x14ac:dyDescent="0.2">
      <c r="A49" s="45" t="s">
        <v>1506</v>
      </c>
      <c r="B49" s="34" t="s">
        <v>217</v>
      </c>
      <c r="C49" s="46">
        <v>2809.2930927000002</v>
      </c>
      <c r="D49" s="43" t="str">
        <f t="shared" si="7"/>
        <v>N/A</v>
      </c>
      <c r="E49" s="46">
        <v>3346.2466574</v>
      </c>
      <c r="F49" s="43" t="str">
        <f t="shared" si="8"/>
        <v>N/A</v>
      </c>
      <c r="G49" s="46">
        <v>3226.7295319</v>
      </c>
      <c r="H49" s="43" t="str">
        <f t="shared" si="9"/>
        <v>N/A</v>
      </c>
      <c r="I49" s="12">
        <v>19.11</v>
      </c>
      <c r="J49" s="12">
        <v>-3.57</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467.07370393999997</v>
      </c>
      <c r="D51" s="43" t="str">
        <f t="shared" si="7"/>
        <v>N/A</v>
      </c>
      <c r="E51" s="46">
        <v>718.85127054999998</v>
      </c>
      <c r="F51" s="43" t="str">
        <f t="shared" si="8"/>
        <v>N/A</v>
      </c>
      <c r="G51" s="46">
        <v>306.87472688000003</v>
      </c>
      <c r="H51" s="43" t="str">
        <f t="shared" si="9"/>
        <v>N/A</v>
      </c>
      <c r="I51" s="12">
        <v>53.91</v>
      </c>
      <c r="J51" s="12">
        <v>-57.3</v>
      </c>
      <c r="K51" s="44" t="s">
        <v>732</v>
      </c>
      <c r="L51" s="9" t="str">
        <f t="shared" si="10"/>
        <v>No</v>
      </c>
    </row>
    <row r="52" spans="1:12" x14ac:dyDescent="0.2">
      <c r="A52" s="45" t="s">
        <v>1509</v>
      </c>
      <c r="B52" s="34" t="s">
        <v>217</v>
      </c>
      <c r="C52" s="46">
        <v>986.91485264999994</v>
      </c>
      <c r="D52" s="43" t="str">
        <f t="shared" si="7"/>
        <v>N/A</v>
      </c>
      <c r="E52" s="46">
        <v>1204.9546565000001</v>
      </c>
      <c r="F52" s="43" t="str">
        <f t="shared" si="8"/>
        <v>N/A</v>
      </c>
      <c r="G52" s="46">
        <v>1213.5258033</v>
      </c>
      <c r="H52" s="43" t="str">
        <f t="shared" si="9"/>
        <v>N/A</v>
      </c>
      <c r="I52" s="12">
        <v>22.09</v>
      </c>
      <c r="J52" s="12">
        <v>0.71130000000000004</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5671.3051722</v>
      </c>
      <c r="D54" s="43" t="str">
        <f t="shared" si="7"/>
        <v>N/A</v>
      </c>
      <c r="E54" s="46">
        <v>6286.9351236000002</v>
      </c>
      <c r="F54" s="43" t="str">
        <f t="shared" si="8"/>
        <v>N/A</v>
      </c>
      <c r="G54" s="46">
        <v>6978.3617272000001</v>
      </c>
      <c r="H54" s="43" t="str">
        <f t="shared" si="9"/>
        <v>N/A</v>
      </c>
      <c r="I54" s="12">
        <v>10.86</v>
      </c>
      <c r="J54" s="12">
        <v>11</v>
      </c>
      <c r="K54" s="44" t="s">
        <v>732</v>
      </c>
      <c r="L54" s="9" t="str">
        <f t="shared" si="10"/>
        <v>Yes</v>
      </c>
    </row>
    <row r="55" spans="1:12" x14ac:dyDescent="0.2">
      <c r="A55" s="45" t="s">
        <v>1512</v>
      </c>
      <c r="B55" s="34" t="s">
        <v>217</v>
      </c>
      <c r="C55" s="46">
        <v>9059.6710566999991</v>
      </c>
      <c r="D55" s="43" t="str">
        <f t="shared" si="7"/>
        <v>N/A</v>
      </c>
      <c r="E55" s="46">
        <v>9935.0570428999999</v>
      </c>
      <c r="F55" s="43" t="str">
        <f t="shared" si="8"/>
        <v>N/A</v>
      </c>
      <c r="G55" s="46">
        <v>10818.613116</v>
      </c>
      <c r="H55" s="43" t="str">
        <f t="shared" si="9"/>
        <v>N/A</v>
      </c>
      <c r="I55" s="12">
        <v>9.6620000000000008</v>
      </c>
      <c r="J55" s="12">
        <v>8.8930000000000007</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2184.0577428000001</v>
      </c>
      <c r="D57" s="43" t="str">
        <f t="shared" si="7"/>
        <v>N/A</v>
      </c>
      <c r="E57" s="46">
        <v>2097.2516297000002</v>
      </c>
      <c r="F57" s="43" t="str">
        <f t="shared" si="8"/>
        <v>N/A</v>
      </c>
      <c r="G57" s="46">
        <v>1591.9479808000001</v>
      </c>
      <c r="H57" s="43" t="str">
        <f t="shared" si="9"/>
        <v>N/A</v>
      </c>
      <c r="I57" s="12">
        <v>-3.97</v>
      </c>
      <c r="J57" s="12">
        <v>-24.1</v>
      </c>
      <c r="K57" s="44" t="s">
        <v>732</v>
      </c>
      <c r="L57" s="9" t="str">
        <f t="shared" si="10"/>
        <v>Yes</v>
      </c>
    </row>
    <row r="58" spans="1:12" x14ac:dyDescent="0.2">
      <c r="A58" s="45" t="s">
        <v>1515</v>
      </c>
      <c r="B58" s="34" t="s">
        <v>217</v>
      </c>
      <c r="C58" s="46">
        <v>1056.3304542000001</v>
      </c>
      <c r="D58" s="43" t="str">
        <f t="shared" si="7"/>
        <v>N/A</v>
      </c>
      <c r="E58" s="46">
        <v>1352.5959728</v>
      </c>
      <c r="F58" s="43" t="str">
        <f t="shared" si="8"/>
        <v>N/A</v>
      </c>
      <c r="G58" s="46">
        <v>1516.0209265000001</v>
      </c>
      <c r="H58" s="43" t="str">
        <f t="shared" si="9"/>
        <v>N/A</v>
      </c>
      <c r="I58" s="12">
        <v>28.05</v>
      </c>
      <c r="J58" s="12">
        <v>12.08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3567.6151722999998</v>
      </c>
      <c r="D60" s="43" t="str">
        <f t="shared" si="7"/>
        <v>N/A</v>
      </c>
      <c r="E60" s="46">
        <v>3622.0540774000001</v>
      </c>
      <c r="F60" s="43" t="str">
        <f t="shared" si="8"/>
        <v>N/A</v>
      </c>
      <c r="G60" s="46">
        <v>2540.7318796999998</v>
      </c>
      <c r="H60" s="43" t="str">
        <f t="shared" si="9"/>
        <v>N/A</v>
      </c>
      <c r="I60" s="12">
        <v>1.526</v>
      </c>
      <c r="J60" s="12">
        <v>-29.9</v>
      </c>
      <c r="K60" s="44" t="s">
        <v>732</v>
      </c>
      <c r="L60" s="9" t="str">
        <f t="shared" si="10"/>
        <v>Yes</v>
      </c>
    </row>
    <row r="61" spans="1:12" x14ac:dyDescent="0.2">
      <c r="A61" s="45" t="s">
        <v>1518</v>
      </c>
      <c r="B61" s="34" t="s">
        <v>217</v>
      </c>
      <c r="C61" s="46">
        <v>3447.7697524999999</v>
      </c>
      <c r="D61" s="43" t="str">
        <f t="shared" si="7"/>
        <v>N/A</v>
      </c>
      <c r="E61" s="46">
        <v>3552.5620570999999</v>
      </c>
      <c r="F61" s="43" t="str">
        <f t="shared" si="8"/>
        <v>N/A</v>
      </c>
      <c r="G61" s="46">
        <v>3020.2863010999999</v>
      </c>
      <c r="H61" s="43" t="str">
        <f t="shared" si="9"/>
        <v>N/A</v>
      </c>
      <c r="I61" s="12">
        <v>3.0390000000000001</v>
      </c>
      <c r="J61" s="12">
        <v>-15</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2906.4257312</v>
      </c>
      <c r="D64" s="43" t="str">
        <f t="shared" si="7"/>
        <v>N/A</v>
      </c>
      <c r="E64" s="46">
        <v>2865.3423226999998</v>
      </c>
      <c r="F64" s="43" t="str">
        <f t="shared" si="8"/>
        <v>N/A</v>
      </c>
      <c r="G64" s="46">
        <v>2155.3492366999999</v>
      </c>
      <c r="H64" s="43" t="str">
        <f t="shared" si="9"/>
        <v>N/A</v>
      </c>
      <c r="I64" s="12">
        <v>-1.41</v>
      </c>
      <c r="J64" s="12">
        <v>-24.8</v>
      </c>
      <c r="K64" s="44" t="s">
        <v>732</v>
      </c>
      <c r="L64" s="9" t="str">
        <f t="shared" si="10"/>
        <v>Yes</v>
      </c>
    </row>
    <row r="65" spans="1:12" x14ac:dyDescent="0.2">
      <c r="A65" s="45" t="s">
        <v>1522</v>
      </c>
      <c r="B65" s="34" t="s">
        <v>217</v>
      </c>
      <c r="C65" s="46">
        <v>6206.8209288999997</v>
      </c>
      <c r="D65" s="43" t="str">
        <f t="shared" si="7"/>
        <v>N/A</v>
      </c>
      <c r="E65" s="46">
        <v>7433.9789010000004</v>
      </c>
      <c r="F65" s="43" t="str">
        <f t="shared" si="8"/>
        <v>N/A</v>
      </c>
      <c r="G65" s="46">
        <v>2399.4998209999999</v>
      </c>
      <c r="H65" s="43" t="str">
        <f t="shared" si="9"/>
        <v>N/A</v>
      </c>
      <c r="I65" s="12">
        <v>19.77</v>
      </c>
      <c r="J65" s="12">
        <v>-67.7</v>
      </c>
      <c r="K65" s="44" t="s">
        <v>732</v>
      </c>
      <c r="L65" s="9" t="str">
        <f t="shared" si="10"/>
        <v>No</v>
      </c>
    </row>
    <row r="66" spans="1:12" x14ac:dyDescent="0.2">
      <c r="A66" s="45" t="s">
        <v>1523</v>
      </c>
      <c r="B66" s="34" t="s">
        <v>217</v>
      </c>
      <c r="C66" s="46">
        <v>692.68965517000004</v>
      </c>
      <c r="D66" s="43" t="str">
        <f t="shared" si="7"/>
        <v>N/A</v>
      </c>
      <c r="E66" s="46">
        <v>470.18884120000001</v>
      </c>
      <c r="F66" s="43" t="str">
        <f t="shared" si="8"/>
        <v>N/A</v>
      </c>
      <c r="G66" s="46">
        <v>456.09049773999999</v>
      </c>
      <c r="H66" s="43" t="str">
        <f t="shared" si="9"/>
        <v>N/A</v>
      </c>
      <c r="I66" s="12">
        <v>-32.1</v>
      </c>
      <c r="J66" s="12">
        <v>-3</v>
      </c>
      <c r="K66" s="44" t="s">
        <v>732</v>
      </c>
      <c r="L66" s="9" t="str">
        <f t="shared" si="10"/>
        <v>Yes</v>
      </c>
    </row>
    <row r="67" spans="1:12" x14ac:dyDescent="0.2">
      <c r="A67" s="45" t="s">
        <v>1524</v>
      </c>
      <c r="B67" s="34" t="s">
        <v>217</v>
      </c>
      <c r="C67" s="46">
        <v>277.59471366000002</v>
      </c>
      <c r="D67" s="43" t="str">
        <f t="shared" si="7"/>
        <v>N/A</v>
      </c>
      <c r="E67" s="46">
        <v>410.63517059999998</v>
      </c>
      <c r="F67" s="43" t="str">
        <f t="shared" si="8"/>
        <v>N/A</v>
      </c>
      <c r="G67" s="46">
        <v>635.65193369999997</v>
      </c>
      <c r="H67" s="43" t="str">
        <f t="shared" si="9"/>
        <v>N/A</v>
      </c>
      <c r="I67" s="12">
        <v>47.93</v>
      </c>
      <c r="J67" s="12">
        <v>54.8</v>
      </c>
      <c r="K67" s="44" t="s">
        <v>732</v>
      </c>
      <c r="L67" s="9" t="str">
        <f t="shared" si="10"/>
        <v>No</v>
      </c>
    </row>
    <row r="68" spans="1:12" x14ac:dyDescent="0.2">
      <c r="A68" s="45" t="s">
        <v>1525</v>
      </c>
      <c r="B68" s="34" t="s">
        <v>217</v>
      </c>
      <c r="C68" s="46">
        <v>3425.6069779999998</v>
      </c>
      <c r="D68" s="43" t="str">
        <f t="shared" si="7"/>
        <v>N/A</v>
      </c>
      <c r="E68" s="46">
        <v>3010.5295621999999</v>
      </c>
      <c r="F68" s="43" t="str">
        <f t="shared" si="8"/>
        <v>N/A</v>
      </c>
      <c r="G68" s="46">
        <v>2607.6331331000001</v>
      </c>
      <c r="H68" s="43" t="str">
        <f t="shared" si="9"/>
        <v>N/A</v>
      </c>
      <c r="I68" s="12">
        <v>-12.1</v>
      </c>
      <c r="J68" s="12">
        <v>-13.4</v>
      </c>
      <c r="K68" s="44" t="s">
        <v>732</v>
      </c>
      <c r="L68" s="9" t="str">
        <f t="shared" si="10"/>
        <v>Yes</v>
      </c>
    </row>
    <row r="69" spans="1:12" x14ac:dyDescent="0.2">
      <c r="A69" s="45" t="s">
        <v>1526</v>
      </c>
      <c r="B69" s="34" t="s">
        <v>217</v>
      </c>
      <c r="C69" s="46">
        <v>6544.3934276</v>
      </c>
      <c r="D69" s="43" t="str">
        <f t="shared" si="7"/>
        <v>N/A</v>
      </c>
      <c r="E69" s="46">
        <v>6133.3930435000002</v>
      </c>
      <c r="F69" s="43" t="str">
        <f t="shared" si="8"/>
        <v>N/A</v>
      </c>
      <c r="G69" s="46">
        <v>5018.7535556000003</v>
      </c>
      <c r="H69" s="43" t="str">
        <f t="shared" si="9"/>
        <v>N/A</v>
      </c>
      <c r="I69" s="12">
        <v>-6.28</v>
      </c>
      <c r="J69" s="12">
        <v>-18.2</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8364.4753694999999</v>
      </c>
      <c r="D72" s="43" t="str">
        <f t="shared" si="7"/>
        <v>N/A</v>
      </c>
      <c r="E72" s="46">
        <v>4803.0666349000003</v>
      </c>
      <c r="F72" s="43" t="str">
        <f t="shared" si="8"/>
        <v>N/A</v>
      </c>
      <c r="G72" s="46">
        <v>5237.5471931000002</v>
      </c>
      <c r="H72" s="43" t="str">
        <f t="shared" si="9"/>
        <v>N/A</v>
      </c>
      <c r="I72" s="12">
        <v>-42.6</v>
      </c>
      <c r="J72" s="12">
        <v>9.0459999999999994</v>
      </c>
      <c r="K72" s="44" t="s">
        <v>732</v>
      </c>
      <c r="L72" s="9" t="str">
        <f t="shared" si="10"/>
        <v>Yes</v>
      </c>
    </row>
    <row r="73" spans="1:12" x14ac:dyDescent="0.2">
      <c r="A73" s="45" t="s">
        <v>1530</v>
      </c>
      <c r="B73" s="34" t="s">
        <v>217</v>
      </c>
      <c r="C73" s="46">
        <v>4211.1470923999996</v>
      </c>
      <c r="D73" s="43" t="str">
        <f t="shared" si="7"/>
        <v>N/A</v>
      </c>
      <c r="E73" s="46">
        <v>4578.3342282000003</v>
      </c>
      <c r="F73" s="43" t="str">
        <f t="shared" si="8"/>
        <v>N/A</v>
      </c>
      <c r="G73" s="46">
        <v>2479.0890998</v>
      </c>
      <c r="H73" s="43" t="str">
        <f t="shared" si="9"/>
        <v>N/A</v>
      </c>
      <c r="I73" s="12">
        <v>8.7189999999999994</v>
      </c>
      <c r="J73" s="12">
        <v>-45.9</v>
      </c>
      <c r="K73" s="44" t="s">
        <v>732</v>
      </c>
      <c r="L73" s="9" t="str">
        <f t="shared" si="10"/>
        <v>No</v>
      </c>
    </row>
    <row r="74" spans="1:12" x14ac:dyDescent="0.2">
      <c r="A74" s="45" t="s">
        <v>1531</v>
      </c>
      <c r="B74" s="34" t="s">
        <v>217</v>
      </c>
      <c r="C74" s="46">
        <v>669.80911510999999</v>
      </c>
      <c r="D74" s="43" t="str">
        <f t="shared" si="7"/>
        <v>N/A</v>
      </c>
      <c r="E74" s="46">
        <v>493.70492496000003</v>
      </c>
      <c r="F74" s="43" t="str">
        <f t="shared" si="8"/>
        <v>N/A</v>
      </c>
      <c r="G74" s="46">
        <v>461.17225866000001</v>
      </c>
      <c r="H74" s="43" t="str">
        <f t="shared" si="9"/>
        <v>N/A</v>
      </c>
      <c r="I74" s="12">
        <v>-26.3</v>
      </c>
      <c r="J74" s="12">
        <v>-6.59</v>
      </c>
      <c r="K74" s="44" t="s">
        <v>732</v>
      </c>
      <c r="L74" s="9" t="str">
        <f t="shared" si="10"/>
        <v>Yes</v>
      </c>
    </row>
    <row r="75" spans="1:12" x14ac:dyDescent="0.2">
      <c r="A75" s="45" t="s">
        <v>1613</v>
      </c>
      <c r="B75" s="34" t="s">
        <v>217</v>
      </c>
      <c r="C75" s="46">
        <v>85749183</v>
      </c>
      <c r="D75" s="43" t="str">
        <f t="shared" ref="D75:D144" si="11">IF($B75="N/A","N/A",IF(C75&gt;10,"No",IF(C75&lt;-10,"No","Yes")))</f>
        <v>N/A</v>
      </c>
      <c r="E75" s="46">
        <v>88877204</v>
      </c>
      <c r="F75" s="43" t="str">
        <f t="shared" ref="F75:F144" si="12">IF($B75="N/A","N/A",IF(E75&gt;10,"No",IF(E75&lt;-10,"No","Yes")))</f>
        <v>N/A</v>
      </c>
      <c r="G75" s="46">
        <v>65637566</v>
      </c>
      <c r="H75" s="43" t="str">
        <f t="shared" ref="H75:H144" si="13">IF($B75="N/A","N/A",IF(G75&gt;10,"No",IF(G75&lt;-10,"No","Yes")))</f>
        <v>N/A</v>
      </c>
      <c r="I75" s="12">
        <v>3.6480000000000001</v>
      </c>
      <c r="J75" s="12">
        <v>-26.1</v>
      </c>
      <c r="K75" s="44" t="s">
        <v>732</v>
      </c>
      <c r="L75" s="9" t="str">
        <f t="shared" ref="L75:L135" si="14">IF(J75="Div by 0", "N/A", IF(K75="N/A","N/A", IF(J75&gt;VALUE(MID(K75,1,2)), "No", IF(J75&lt;-1*VALUE(MID(K75,1,2)), "No", "Yes"))))</f>
        <v>Yes</v>
      </c>
    </row>
    <row r="76" spans="1:12" x14ac:dyDescent="0.2">
      <c r="A76" s="45" t="s">
        <v>598</v>
      </c>
      <c r="B76" s="34" t="s">
        <v>217</v>
      </c>
      <c r="C76" s="35">
        <v>11145</v>
      </c>
      <c r="D76" s="43" t="str">
        <f t="shared" si="11"/>
        <v>N/A</v>
      </c>
      <c r="E76" s="35">
        <v>11558</v>
      </c>
      <c r="F76" s="43" t="str">
        <f t="shared" si="12"/>
        <v>N/A</v>
      </c>
      <c r="G76" s="35">
        <v>7536</v>
      </c>
      <c r="H76" s="43" t="str">
        <f t="shared" si="13"/>
        <v>N/A</v>
      </c>
      <c r="I76" s="12">
        <v>3.706</v>
      </c>
      <c r="J76" s="12">
        <v>-34.799999999999997</v>
      </c>
      <c r="K76" s="44" t="s">
        <v>732</v>
      </c>
      <c r="L76" s="9" t="str">
        <f t="shared" si="14"/>
        <v>No</v>
      </c>
    </row>
    <row r="77" spans="1:12" x14ac:dyDescent="0.2">
      <c r="A77" s="45" t="s">
        <v>1440</v>
      </c>
      <c r="B77" s="34" t="s">
        <v>217</v>
      </c>
      <c r="C77" s="46">
        <v>7693.9598923000003</v>
      </c>
      <c r="D77" s="43" t="str">
        <f t="shared" si="11"/>
        <v>N/A</v>
      </c>
      <c r="E77" s="46">
        <v>7689.6698391</v>
      </c>
      <c r="F77" s="43" t="str">
        <f t="shared" si="12"/>
        <v>N/A</v>
      </c>
      <c r="G77" s="46">
        <v>8709.8680998</v>
      </c>
      <c r="H77" s="43" t="str">
        <f t="shared" si="13"/>
        <v>N/A</v>
      </c>
      <c r="I77" s="12">
        <v>-5.6000000000000001E-2</v>
      </c>
      <c r="J77" s="12">
        <v>13.27</v>
      </c>
      <c r="K77" s="44" t="s">
        <v>732</v>
      </c>
      <c r="L77" s="9" t="str">
        <f t="shared" si="14"/>
        <v>Yes</v>
      </c>
    </row>
    <row r="78" spans="1:12" x14ac:dyDescent="0.2">
      <c r="A78" s="45" t="s">
        <v>1441</v>
      </c>
      <c r="B78" s="34" t="s">
        <v>217</v>
      </c>
      <c r="C78" s="35">
        <v>4.4461193359999998</v>
      </c>
      <c r="D78" s="43" t="str">
        <f t="shared" si="11"/>
        <v>N/A</v>
      </c>
      <c r="E78" s="35">
        <v>4.4442810174999998</v>
      </c>
      <c r="F78" s="43" t="str">
        <f t="shared" si="12"/>
        <v>N/A</v>
      </c>
      <c r="G78" s="35">
        <v>4.6194267515999998</v>
      </c>
      <c r="H78" s="43" t="str">
        <f t="shared" si="13"/>
        <v>N/A</v>
      </c>
      <c r="I78" s="12">
        <v>-4.1000000000000002E-2</v>
      </c>
      <c r="J78" s="12">
        <v>3.9409999999999998</v>
      </c>
      <c r="K78" s="44" t="s">
        <v>732</v>
      </c>
      <c r="L78" s="9" t="str">
        <f t="shared" si="14"/>
        <v>Yes</v>
      </c>
    </row>
    <row r="79" spans="1:12" ht="25.5" x14ac:dyDescent="0.2">
      <c r="A79" s="45" t="s">
        <v>599</v>
      </c>
      <c r="B79" s="34" t="s">
        <v>217</v>
      </c>
      <c r="C79" s="46">
        <v>0</v>
      </c>
      <c r="D79" s="43" t="str">
        <f t="shared" si="11"/>
        <v>N/A</v>
      </c>
      <c r="E79" s="46">
        <v>0</v>
      </c>
      <c r="F79" s="43" t="str">
        <f t="shared" si="12"/>
        <v>N/A</v>
      </c>
      <c r="G79" s="46">
        <v>0</v>
      </c>
      <c r="H79" s="43" t="str">
        <f t="shared" si="13"/>
        <v>N/A</v>
      </c>
      <c r="I79" s="12" t="s">
        <v>1743</v>
      </c>
      <c r="J79" s="12" t="s">
        <v>1743</v>
      </c>
      <c r="K79" s="44" t="s">
        <v>732</v>
      </c>
      <c r="L79" s="9" t="str">
        <f t="shared" si="14"/>
        <v>N/A</v>
      </c>
    </row>
    <row r="80" spans="1:12" x14ac:dyDescent="0.2">
      <c r="A80" s="45" t="s">
        <v>600</v>
      </c>
      <c r="B80" s="34" t="s">
        <v>217</v>
      </c>
      <c r="C80" s="35">
        <v>0</v>
      </c>
      <c r="D80" s="43" t="str">
        <f t="shared" si="11"/>
        <v>N/A</v>
      </c>
      <c r="E80" s="35">
        <v>0</v>
      </c>
      <c r="F80" s="43" t="str">
        <f t="shared" si="12"/>
        <v>N/A</v>
      </c>
      <c r="G80" s="35">
        <v>0</v>
      </c>
      <c r="H80" s="43" t="str">
        <f t="shared" si="13"/>
        <v>N/A</v>
      </c>
      <c r="I80" s="12" t="s">
        <v>1743</v>
      </c>
      <c r="J80" s="12" t="s">
        <v>1743</v>
      </c>
      <c r="K80" s="44" t="s">
        <v>732</v>
      </c>
      <c r="L80" s="9" t="str">
        <f t="shared" si="14"/>
        <v>N/A</v>
      </c>
    </row>
    <row r="81" spans="1:12" x14ac:dyDescent="0.2">
      <c r="A81" s="45" t="s">
        <v>1442</v>
      </c>
      <c r="B81" s="34" t="s">
        <v>217</v>
      </c>
      <c r="C81" s="46" t="s">
        <v>1743</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880360</v>
      </c>
      <c r="D82" s="43" t="str">
        <f t="shared" si="11"/>
        <v>N/A</v>
      </c>
      <c r="E82" s="46">
        <v>1183396</v>
      </c>
      <c r="F82" s="43" t="str">
        <f t="shared" si="12"/>
        <v>N/A</v>
      </c>
      <c r="G82" s="46">
        <v>875513</v>
      </c>
      <c r="H82" s="43" t="str">
        <f t="shared" si="13"/>
        <v>N/A</v>
      </c>
      <c r="I82" s="12">
        <v>34.42</v>
      </c>
      <c r="J82" s="12">
        <v>-26</v>
      </c>
      <c r="K82" s="44" t="s">
        <v>732</v>
      </c>
      <c r="L82" s="9" t="str">
        <f t="shared" si="14"/>
        <v>Yes</v>
      </c>
    </row>
    <row r="83" spans="1:12" x14ac:dyDescent="0.2">
      <c r="A83" s="45" t="s">
        <v>602</v>
      </c>
      <c r="B83" s="34" t="s">
        <v>217</v>
      </c>
      <c r="C83" s="35">
        <v>44</v>
      </c>
      <c r="D83" s="43" t="str">
        <f t="shared" si="11"/>
        <v>N/A</v>
      </c>
      <c r="E83" s="35">
        <v>41</v>
      </c>
      <c r="F83" s="43" t="str">
        <f t="shared" si="12"/>
        <v>N/A</v>
      </c>
      <c r="G83" s="35">
        <v>33</v>
      </c>
      <c r="H83" s="43" t="str">
        <f t="shared" si="13"/>
        <v>N/A</v>
      </c>
      <c r="I83" s="12">
        <v>-6.82</v>
      </c>
      <c r="J83" s="12">
        <v>-19.5</v>
      </c>
      <c r="K83" s="44" t="s">
        <v>732</v>
      </c>
      <c r="L83" s="9" t="str">
        <f t="shared" si="14"/>
        <v>Yes</v>
      </c>
    </row>
    <row r="84" spans="1:12" ht="25.5" x14ac:dyDescent="0.2">
      <c r="A84" s="4" t="s">
        <v>1443</v>
      </c>
      <c r="B84" s="34" t="s">
        <v>217</v>
      </c>
      <c r="C84" s="46">
        <v>20008.181818000001</v>
      </c>
      <c r="D84" s="43" t="str">
        <f t="shared" si="11"/>
        <v>N/A</v>
      </c>
      <c r="E84" s="46">
        <v>28863.317072999998</v>
      </c>
      <c r="F84" s="43" t="str">
        <f t="shared" si="12"/>
        <v>N/A</v>
      </c>
      <c r="G84" s="46">
        <v>26530.696970000001</v>
      </c>
      <c r="H84" s="43" t="str">
        <f t="shared" si="13"/>
        <v>N/A</v>
      </c>
      <c r="I84" s="12">
        <v>44.26</v>
      </c>
      <c r="J84" s="12">
        <v>-8.08</v>
      </c>
      <c r="K84" s="44" t="s">
        <v>732</v>
      </c>
      <c r="L84" s="9" t="str">
        <f t="shared" si="14"/>
        <v>Yes</v>
      </c>
    </row>
    <row r="85" spans="1:12" x14ac:dyDescent="0.2">
      <c r="A85" s="4" t="s">
        <v>603</v>
      </c>
      <c r="B85" s="34" t="s">
        <v>217</v>
      </c>
      <c r="C85" s="46">
        <v>0</v>
      </c>
      <c r="D85" s="43" t="str">
        <f t="shared" si="11"/>
        <v>N/A</v>
      </c>
      <c r="E85" s="46">
        <v>0</v>
      </c>
      <c r="F85" s="43" t="str">
        <f t="shared" si="12"/>
        <v>N/A</v>
      </c>
      <c r="G85" s="46">
        <v>0</v>
      </c>
      <c r="H85" s="43" t="str">
        <f t="shared" si="13"/>
        <v>N/A</v>
      </c>
      <c r="I85" s="12" t="s">
        <v>1743</v>
      </c>
      <c r="J85" s="12" t="s">
        <v>1743</v>
      </c>
      <c r="K85" s="44" t="s">
        <v>732</v>
      </c>
      <c r="L85" s="9" t="str">
        <f t="shared" si="14"/>
        <v>N/A</v>
      </c>
    </row>
    <row r="86" spans="1:12" x14ac:dyDescent="0.2">
      <c r="A86" s="4" t="s">
        <v>604</v>
      </c>
      <c r="B86" s="34" t="s">
        <v>217</v>
      </c>
      <c r="C86" s="35">
        <v>0</v>
      </c>
      <c r="D86" s="43" t="str">
        <f t="shared" si="11"/>
        <v>N/A</v>
      </c>
      <c r="E86" s="35">
        <v>0</v>
      </c>
      <c r="F86" s="43" t="str">
        <f t="shared" si="12"/>
        <v>N/A</v>
      </c>
      <c r="G86" s="35">
        <v>0</v>
      </c>
      <c r="H86" s="43" t="str">
        <f t="shared" si="13"/>
        <v>N/A</v>
      </c>
      <c r="I86" s="12" t="s">
        <v>1743</v>
      </c>
      <c r="J86" s="12" t="s">
        <v>1743</v>
      </c>
      <c r="K86" s="44" t="s">
        <v>732</v>
      </c>
      <c r="L86" s="9" t="str">
        <f t="shared" si="14"/>
        <v>N/A</v>
      </c>
    </row>
    <row r="87" spans="1:12" x14ac:dyDescent="0.2">
      <c r="A87" s="4" t="s">
        <v>1444</v>
      </c>
      <c r="B87" s="34" t="s">
        <v>217</v>
      </c>
      <c r="C87" s="46" t="s">
        <v>1743</v>
      </c>
      <c r="D87" s="43" t="str">
        <f t="shared" si="11"/>
        <v>N/A</v>
      </c>
      <c r="E87" s="46" t="s">
        <v>1743</v>
      </c>
      <c r="F87" s="43" t="str">
        <f t="shared" si="12"/>
        <v>N/A</v>
      </c>
      <c r="G87" s="46" t="s">
        <v>1743</v>
      </c>
      <c r="H87" s="43" t="str">
        <f t="shared" si="13"/>
        <v>N/A</v>
      </c>
      <c r="I87" s="12" t="s">
        <v>1743</v>
      </c>
      <c r="J87" s="12" t="s">
        <v>1743</v>
      </c>
      <c r="K87" s="44" t="s">
        <v>732</v>
      </c>
      <c r="L87" s="9" t="str">
        <f t="shared" si="14"/>
        <v>N/A</v>
      </c>
    </row>
    <row r="88" spans="1:12" x14ac:dyDescent="0.2">
      <c r="A88" s="45" t="s">
        <v>605</v>
      </c>
      <c r="B88" s="34" t="s">
        <v>217</v>
      </c>
      <c r="C88" s="46">
        <v>30482186</v>
      </c>
      <c r="D88" s="43" t="str">
        <f t="shared" si="11"/>
        <v>N/A</v>
      </c>
      <c r="E88" s="46">
        <v>31680569</v>
      </c>
      <c r="F88" s="43" t="str">
        <f t="shared" si="12"/>
        <v>N/A</v>
      </c>
      <c r="G88" s="46">
        <v>31761062</v>
      </c>
      <c r="H88" s="43" t="str">
        <f t="shared" si="13"/>
        <v>N/A</v>
      </c>
      <c r="I88" s="12">
        <v>3.931</v>
      </c>
      <c r="J88" s="12">
        <v>0.25409999999999999</v>
      </c>
      <c r="K88" s="44" t="s">
        <v>732</v>
      </c>
      <c r="L88" s="9" t="str">
        <f t="shared" si="14"/>
        <v>Yes</v>
      </c>
    </row>
    <row r="89" spans="1:12" x14ac:dyDescent="0.2">
      <c r="A89" s="48" t="s">
        <v>606</v>
      </c>
      <c r="B89" s="35" t="s">
        <v>217</v>
      </c>
      <c r="C89" s="35">
        <v>1152</v>
      </c>
      <c r="D89" s="43" t="str">
        <f t="shared" si="11"/>
        <v>N/A</v>
      </c>
      <c r="E89" s="35">
        <v>1181</v>
      </c>
      <c r="F89" s="43" t="str">
        <f t="shared" si="12"/>
        <v>N/A</v>
      </c>
      <c r="G89" s="35">
        <v>1156</v>
      </c>
      <c r="H89" s="43" t="str">
        <f t="shared" si="13"/>
        <v>N/A</v>
      </c>
      <c r="I89" s="12">
        <v>2.5169999999999999</v>
      </c>
      <c r="J89" s="12">
        <v>-2.12</v>
      </c>
      <c r="K89" s="49" t="s">
        <v>732</v>
      </c>
      <c r="L89" s="9" t="str">
        <f t="shared" si="14"/>
        <v>Yes</v>
      </c>
    </row>
    <row r="90" spans="1:12" x14ac:dyDescent="0.2">
      <c r="A90" s="45" t="s">
        <v>1445</v>
      </c>
      <c r="B90" s="34" t="s">
        <v>217</v>
      </c>
      <c r="C90" s="46">
        <v>26460.230903</v>
      </c>
      <c r="D90" s="43" t="str">
        <f t="shared" si="11"/>
        <v>N/A</v>
      </c>
      <c r="E90" s="46">
        <v>26825.206604999999</v>
      </c>
      <c r="F90" s="43" t="str">
        <f t="shared" si="12"/>
        <v>N/A</v>
      </c>
      <c r="G90" s="46">
        <v>27474.967128</v>
      </c>
      <c r="H90" s="43" t="str">
        <f t="shared" si="13"/>
        <v>N/A</v>
      </c>
      <c r="I90" s="12">
        <v>1.379</v>
      </c>
      <c r="J90" s="12">
        <v>2.4220000000000002</v>
      </c>
      <c r="K90" s="44" t="s">
        <v>732</v>
      </c>
      <c r="L90" s="9" t="str">
        <f t="shared" si="14"/>
        <v>Yes</v>
      </c>
    </row>
    <row r="91" spans="1:12" ht="25.5" x14ac:dyDescent="0.2">
      <c r="A91" s="45" t="s">
        <v>607</v>
      </c>
      <c r="B91" s="34" t="s">
        <v>217</v>
      </c>
      <c r="C91" s="46">
        <v>16131440</v>
      </c>
      <c r="D91" s="43" t="str">
        <f t="shared" si="11"/>
        <v>N/A</v>
      </c>
      <c r="E91" s="46">
        <v>18770848</v>
      </c>
      <c r="F91" s="43" t="str">
        <f t="shared" si="12"/>
        <v>N/A</v>
      </c>
      <c r="G91" s="46">
        <v>16757589</v>
      </c>
      <c r="H91" s="43" t="str">
        <f t="shared" si="13"/>
        <v>N/A</v>
      </c>
      <c r="I91" s="12">
        <v>16.36</v>
      </c>
      <c r="J91" s="12">
        <v>-10.7</v>
      </c>
      <c r="K91" s="44" t="s">
        <v>732</v>
      </c>
      <c r="L91" s="9" t="str">
        <f t="shared" si="14"/>
        <v>Yes</v>
      </c>
    </row>
    <row r="92" spans="1:12" x14ac:dyDescent="0.2">
      <c r="A92" s="45" t="s">
        <v>608</v>
      </c>
      <c r="B92" s="34" t="s">
        <v>217</v>
      </c>
      <c r="C92" s="35">
        <v>20692</v>
      </c>
      <c r="D92" s="43" t="str">
        <f t="shared" si="11"/>
        <v>N/A</v>
      </c>
      <c r="E92" s="35">
        <v>25328</v>
      </c>
      <c r="F92" s="43" t="str">
        <f t="shared" si="12"/>
        <v>N/A</v>
      </c>
      <c r="G92" s="35">
        <v>20984</v>
      </c>
      <c r="H92" s="43" t="str">
        <f t="shared" si="13"/>
        <v>N/A</v>
      </c>
      <c r="I92" s="12">
        <v>22.4</v>
      </c>
      <c r="J92" s="12">
        <v>-17.2</v>
      </c>
      <c r="K92" s="44" t="s">
        <v>732</v>
      </c>
      <c r="L92" s="9" t="str">
        <f t="shared" si="14"/>
        <v>Yes</v>
      </c>
    </row>
    <row r="93" spans="1:12" x14ac:dyDescent="0.2">
      <c r="A93" s="45" t="s">
        <v>1446</v>
      </c>
      <c r="B93" s="34" t="s">
        <v>217</v>
      </c>
      <c r="C93" s="46">
        <v>779.59791224000003</v>
      </c>
      <c r="D93" s="43" t="str">
        <f t="shared" si="11"/>
        <v>N/A</v>
      </c>
      <c r="E93" s="46">
        <v>741.11054959000001</v>
      </c>
      <c r="F93" s="43" t="str">
        <f t="shared" si="12"/>
        <v>N/A</v>
      </c>
      <c r="G93" s="46">
        <v>798.58887723999999</v>
      </c>
      <c r="H93" s="43" t="str">
        <f t="shared" si="13"/>
        <v>N/A</v>
      </c>
      <c r="I93" s="12">
        <v>-4.9400000000000004</v>
      </c>
      <c r="J93" s="12">
        <v>7.7560000000000002</v>
      </c>
      <c r="K93" s="44" t="s">
        <v>732</v>
      </c>
      <c r="L93" s="9" t="str">
        <f t="shared" si="14"/>
        <v>Yes</v>
      </c>
    </row>
    <row r="94" spans="1:12" x14ac:dyDescent="0.2">
      <c r="A94" s="45" t="s">
        <v>609</v>
      </c>
      <c r="B94" s="34" t="s">
        <v>217</v>
      </c>
      <c r="C94" s="46">
        <v>108100</v>
      </c>
      <c r="D94" s="43" t="str">
        <f t="shared" si="11"/>
        <v>N/A</v>
      </c>
      <c r="E94" s="46">
        <v>223066</v>
      </c>
      <c r="F94" s="43" t="str">
        <f t="shared" si="12"/>
        <v>N/A</v>
      </c>
      <c r="G94" s="46">
        <v>68536</v>
      </c>
      <c r="H94" s="43" t="str">
        <f t="shared" si="13"/>
        <v>N/A</v>
      </c>
      <c r="I94" s="12">
        <v>106.4</v>
      </c>
      <c r="J94" s="12">
        <v>-69.3</v>
      </c>
      <c r="K94" s="44" t="s">
        <v>732</v>
      </c>
      <c r="L94" s="9" t="str">
        <f t="shared" si="14"/>
        <v>No</v>
      </c>
    </row>
    <row r="95" spans="1:12" x14ac:dyDescent="0.2">
      <c r="A95" s="45" t="s">
        <v>610</v>
      </c>
      <c r="B95" s="34" t="s">
        <v>217</v>
      </c>
      <c r="C95" s="35">
        <v>99</v>
      </c>
      <c r="D95" s="43" t="str">
        <f t="shared" si="11"/>
        <v>N/A</v>
      </c>
      <c r="E95" s="35">
        <v>166</v>
      </c>
      <c r="F95" s="43" t="str">
        <f t="shared" si="12"/>
        <v>N/A</v>
      </c>
      <c r="G95" s="35">
        <v>79</v>
      </c>
      <c r="H95" s="43" t="str">
        <f t="shared" si="13"/>
        <v>N/A</v>
      </c>
      <c r="I95" s="12">
        <v>67.680000000000007</v>
      </c>
      <c r="J95" s="12">
        <v>-52.4</v>
      </c>
      <c r="K95" s="44" t="s">
        <v>732</v>
      </c>
      <c r="L95" s="9" t="str">
        <f t="shared" si="14"/>
        <v>No</v>
      </c>
    </row>
    <row r="96" spans="1:12" x14ac:dyDescent="0.2">
      <c r="A96" s="45" t="s">
        <v>1447</v>
      </c>
      <c r="B96" s="34" t="s">
        <v>217</v>
      </c>
      <c r="C96" s="46">
        <v>1091.9191919</v>
      </c>
      <c r="D96" s="43" t="str">
        <f t="shared" si="11"/>
        <v>N/A</v>
      </c>
      <c r="E96" s="46">
        <v>1343.7710843</v>
      </c>
      <c r="F96" s="43" t="str">
        <f t="shared" si="12"/>
        <v>N/A</v>
      </c>
      <c r="G96" s="46">
        <v>867.54430379999997</v>
      </c>
      <c r="H96" s="43" t="str">
        <f t="shared" si="13"/>
        <v>N/A</v>
      </c>
      <c r="I96" s="12">
        <v>23.07</v>
      </c>
      <c r="J96" s="12">
        <v>-35.4</v>
      </c>
      <c r="K96" s="44" t="s">
        <v>732</v>
      </c>
      <c r="L96" s="9" t="str">
        <f t="shared" si="14"/>
        <v>No</v>
      </c>
    </row>
    <row r="97" spans="1:12" ht="25.5" x14ac:dyDescent="0.2">
      <c r="A97" s="45" t="s">
        <v>611</v>
      </c>
      <c r="B97" s="34" t="s">
        <v>217</v>
      </c>
      <c r="C97" s="46">
        <v>1229558</v>
      </c>
      <c r="D97" s="43" t="str">
        <f t="shared" si="11"/>
        <v>N/A</v>
      </c>
      <c r="E97" s="46">
        <v>1612429</v>
      </c>
      <c r="F97" s="43" t="str">
        <f t="shared" si="12"/>
        <v>N/A</v>
      </c>
      <c r="G97" s="46">
        <v>1524626</v>
      </c>
      <c r="H97" s="43" t="str">
        <f t="shared" si="13"/>
        <v>N/A</v>
      </c>
      <c r="I97" s="12">
        <v>31.14</v>
      </c>
      <c r="J97" s="12">
        <v>-5.45</v>
      </c>
      <c r="K97" s="44" t="s">
        <v>732</v>
      </c>
      <c r="L97" s="9" t="str">
        <f t="shared" si="14"/>
        <v>Yes</v>
      </c>
    </row>
    <row r="98" spans="1:12" x14ac:dyDescent="0.2">
      <c r="A98" s="45" t="s">
        <v>612</v>
      </c>
      <c r="B98" s="34" t="s">
        <v>217</v>
      </c>
      <c r="C98" s="35">
        <v>7593</v>
      </c>
      <c r="D98" s="43" t="str">
        <f t="shared" si="11"/>
        <v>N/A</v>
      </c>
      <c r="E98" s="35">
        <v>9874</v>
      </c>
      <c r="F98" s="43" t="str">
        <f t="shared" si="12"/>
        <v>N/A</v>
      </c>
      <c r="G98" s="35">
        <v>9073</v>
      </c>
      <c r="H98" s="43" t="str">
        <f t="shared" si="13"/>
        <v>N/A</v>
      </c>
      <c r="I98" s="12">
        <v>30.04</v>
      </c>
      <c r="J98" s="12">
        <v>-8.11</v>
      </c>
      <c r="K98" s="44" t="s">
        <v>732</v>
      </c>
      <c r="L98" s="9" t="str">
        <f t="shared" si="14"/>
        <v>Yes</v>
      </c>
    </row>
    <row r="99" spans="1:12" ht="25.5" x14ac:dyDescent="0.2">
      <c r="A99" s="45" t="s">
        <v>1448</v>
      </c>
      <c r="B99" s="34" t="s">
        <v>217</v>
      </c>
      <c r="C99" s="46">
        <v>161.93309626999999</v>
      </c>
      <c r="D99" s="43" t="str">
        <f t="shared" si="11"/>
        <v>N/A</v>
      </c>
      <c r="E99" s="46">
        <v>163.30048613</v>
      </c>
      <c r="F99" s="43" t="str">
        <f t="shared" si="12"/>
        <v>N/A</v>
      </c>
      <c r="G99" s="46">
        <v>168.03989859999999</v>
      </c>
      <c r="H99" s="43" t="str">
        <f t="shared" si="13"/>
        <v>N/A</v>
      </c>
      <c r="I99" s="12">
        <v>0.84440000000000004</v>
      </c>
      <c r="J99" s="12">
        <v>2.9020000000000001</v>
      </c>
      <c r="K99" s="44" t="s">
        <v>732</v>
      </c>
      <c r="L99" s="9" t="str">
        <f t="shared" si="14"/>
        <v>Yes</v>
      </c>
    </row>
    <row r="100" spans="1:12" ht="25.5" x14ac:dyDescent="0.2">
      <c r="A100" s="45" t="s">
        <v>613</v>
      </c>
      <c r="B100" s="34" t="s">
        <v>217</v>
      </c>
      <c r="C100" s="46">
        <v>377983071</v>
      </c>
      <c r="D100" s="43" t="str">
        <f t="shared" si="11"/>
        <v>N/A</v>
      </c>
      <c r="E100" s="46">
        <v>451806755</v>
      </c>
      <c r="F100" s="43" t="str">
        <f t="shared" si="12"/>
        <v>N/A</v>
      </c>
      <c r="G100" s="46">
        <v>503596793</v>
      </c>
      <c r="H100" s="43" t="str">
        <f t="shared" si="13"/>
        <v>N/A</v>
      </c>
      <c r="I100" s="12">
        <v>19.53</v>
      </c>
      <c r="J100" s="12">
        <v>11.46</v>
      </c>
      <c r="K100" s="44" t="s">
        <v>732</v>
      </c>
      <c r="L100" s="9" t="str">
        <f t="shared" si="14"/>
        <v>Yes</v>
      </c>
    </row>
    <row r="101" spans="1:12" x14ac:dyDescent="0.2">
      <c r="A101" s="45" t="s">
        <v>614</v>
      </c>
      <c r="B101" s="34" t="s">
        <v>217</v>
      </c>
      <c r="C101" s="35">
        <v>64788</v>
      </c>
      <c r="D101" s="43" t="str">
        <f t="shared" si="11"/>
        <v>N/A</v>
      </c>
      <c r="E101" s="35">
        <v>67932</v>
      </c>
      <c r="F101" s="43" t="str">
        <f t="shared" si="12"/>
        <v>N/A</v>
      </c>
      <c r="G101" s="35">
        <v>62115</v>
      </c>
      <c r="H101" s="43" t="str">
        <f t="shared" si="13"/>
        <v>N/A</v>
      </c>
      <c r="I101" s="12">
        <v>4.8529999999999998</v>
      </c>
      <c r="J101" s="12">
        <v>-8.56</v>
      </c>
      <c r="K101" s="44" t="s">
        <v>732</v>
      </c>
      <c r="L101" s="9" t="str">
        <f t="shared" si="14"/>
        <v>Yes</v>
      </c>
    </row>
    <row r="102" spans="1:12" x14ac:dyDescent="0.2">
      <c r="A102" s="45" t="s">
        <v>1449</v>
      </c>
      <c r="B102" s="34" t="s">
        <v>217</v>
      </c>
      <c r="C102" s="46">
        <v>5834.1524818999997</v>
      </c>
      <c r="D102" s="43" t="str">
        <f t="shared" si="11"/>
        <v>N/A</v>
      </c>
      <c r="E102" s="46">
        <v>6650.8678530999996</v>
      </c>
      <c r="F102" s="43" t="str">
        <f t="shared" si="12"/>
        <v>N/A</v>
      </c>
      <c r="G102" s="46">
        <v>8107.4908315000002</v>
      </c>
      <c r="H102" s="43" t="str">
        <f t="shared" si="13"/>
        <v>N/A</v>
      </c>
      <c r="I102" s="12">
        <v>14</v>
      </c>
      <c r="J102" s="12">
        <v>21.9</v>
      </c>
      <c r="K102" s="44" t="s">
        <v>732</v>
      </c>
      <c r="L102" s="9" t="str">
        <f t="shared" si="14"/>
        <v>Yes</v>
      </c>
    </row>
    <row r="103" spans="1:12" x14ac:dyDescent="0.2">
      <c r="A103" s="45" t="s">
        <v>615</v>
      </c>
      <c r="B103" s="34" t="s">
        <v>217</v>
      </c>
      <c r="C103" s="46">
        <v>68886</v>
      </c>
      <c r="D103" s="43" t="str">
        <f t="shared" si="11"/>
        <v>N/A</v>
      </c>
      <c r="E103" s="46">
        <v>236607</v>
      </c>
      <c r="F103" s="43" t="str">
        <f t="shared" si="12"/>
        <v>N/A</v>
      </c>
      <c r="G103" s="46">
        <v>539136</v>
      </c>
      <c r="H103" s="43" t="str">
        <f t="shared" si="13"/>
        <v>N/A</v>
      </c>
      <c r="I103" s="12">
        <v>243.5</v>
      </c>
      <c r="J103" s="12">
        <v>127.9</v>
      </c>
      <c r="K103" s="44" t="s">
        <v>732</v>
      </c>
      <c r="L103" s="9" t="str">
        <f t="shared" si="14"/>
        <v>No</v>
      </c>
    </row>
    <row r="104" spans="1:12" x14ac:dyDescent="0.2">
      <c r="A104" s="45" t="s">
        <v>616</v>
      </c>
      <c r="B104" s="34" t="s">
        <v>217</v>
      </c>
      <c r="C104" s="35">
        <v>291</v>
      </c>
      <c r="D104" s="43" t="str">
        <f t="shared" si="11"/>
        <v>N/A</v>
      </c>
      <c r="E104" s="35">
        <v>855</v>
      </c>
      <c r="F104" s="43" t="str">
        <f t="shared" si="12"/>
        <v>N/A</v>
      </c>
      <c r="G104" s="35">
        <v>1102</v>
      </c>
      <c r="H104" s="43" t="str">
        <f t="shared" si="13"/>
        <v>N/A</v>
      </c>
      <c r="I104" s="12">
        <v>193.8</v>
      </c>
      <c r="J104" s="12">
        <v>28.89</v>
      </c>
      <c r="K104" s="44" t="s">
        <v>732</v>
      </c>
      <c r="L104" s="9" t="str">
        <f t="shared" si="14"/>
        <v>Yes</v>
      </c>
    </row>
    <row r="105" spans="1:12" x14ac:dyDescent="0.2">
      <c r="A105" s="45" t="s">
        <v>1450</v>
      </c>
      <c r="B105" s="34" t="s">
        <v>217</v>
      </c>
      <c r="C105" s="46">
        <v>236.72164948</v>
      </c>
      <c r="D105" s="43" t="str">
        <f t="shared" si="11"/>
        <v>N/A</v>
      </c>
      <c r="E105" s="46">
        <v>276.73333332999999</v>
      </c>
      <c r="F105" s="43" t="str">
        <f t="shared" si="12"/>
        <v>N/A</v>
      </c>
      <c r="G105" s="46">
        <v>489.23411978000001</v>
      </c>
      <c r="H105" s="43" t="str">
        <f t="shared" si="13"/>
        <v>N/A</v>
      </c>
      <c r="I105" s="12">
        <v>16.899999999999999</v>
      </c>
      <c r="J105" s="12">
        <v>76.790000000000006</v>
      </c>
      <c r="K105" s="44" t="s">
        <v>732</v>
      </c>
      <c r="L105" s="9" t="str">
        <f t="shared" si="14"/>
        <v>No</v>
      </c>
    </row>
    <row r="106" spans="1:12" ht="25.5" x14ac:dyDescent="0.2">
      <c r="A106" s="45" t="s">
        <v>617</v>
      </c>
      <c r="B106" s="34" t="s">
        <v>217</v>
      </c>
      <c r="C106" s="46">
        <v>401396</v>
      </c>
      <c r="D106" s="43" t="str">
        <f t="shared" si="11"/>
        <v>N/A</v>
      </c>
      <c r="E106" s="46">
        <v>420991</v>
      </c>
      <c r="F106" s="43" t="str">
        <f t="shared" si="12"/>
        <v>N/A</v>
      </c>
      <c r="G106" s="46">
        <v>330593</v>
      </c>
      <c r="H106" s="43" t="str">
        <f t="shared" si="13"/>
        <v>N/A</v>
      </c>
      <c r="I106" s="12">
        <v>4.8819999999999997</v>
      </c>
      <c r="J106" s="12">
        <v>-21.5</v>
      </c>
      <c r="K106" s="44" t="s">
        <v>732</v>
      </c>
      <c r="L106" s="9" t="str">
        <f t="shared" si="14"/>
        <v>Yes</v>
      </c>
    </row>
    <row r="107" spans="1:12" x14ac:dyDescent="0.2">
      <c r="A107" s="45" t="s">
        <v>618</v>
      </c>
      <c r="B107" s="34" t="s">
        <v>217</v>
      </c>
      <c r="C107" s="35">
        <v>138</v>
      </c>
      <c r="D107" s="43" t="str">
        <f t="shared" si="11"/>
        <v>N/A</v>
      </c>
      <c r="E107" s="35">
        <v>169</v>
      </c>
      <c r="F107" s="43" t="str">
        <f t="shared" si="12"/>
        <v>N/A</v>
      </c>
      <c r="G107" s="35">
        <v>187</v>
      </c>
      <c r="H107" s="43" t="str">
        <f t="shared" si="13"/>
        <v>N/A</v>
      </c>
      <c r="I107" s="12">
        <v>22.46</v>
      </c>
      <c r="J107" s="12">
        <v>10.65</v>
      </c>
      <c r="K107" s="44" t="s">
        <v>732</v>
      </c>
      <c r="L107" s="9" t="str">
        <f t="shared" si="14"/>
        <v>Yes</v>
      </c>
    </row>
    <row r="108" spans="1:12" ht="25.5" x14ac:dyDescent="0.2">
      <c r="A108" s="45" t="s">
        <v>1451</v>
      </c>
      <c r="B108" s="34" t="s">
        <v>217</v>
      </c>
      <c r="C108" s="46">
        <v>2908.6666667</v>
      </c>
      <c r="D108" s="43" t="str">
        <f t="shared" si="11"/>
        <v>N/A</v>
      </c>
      <c r="E108" s="46">
        <v>2491.0710058999998</v>
      </c>
      <c r="F108" s="43" t="str">
        <f t="shared" si="12"/>
        <v>N/A</v>
      </c>
      <c r="G108" s="46">
        <v>1767.8770053000001</v>
      </c>
      <c r="H108" s="43" t="str">
        <f t="shared" si="13"/>
        <v>N/A</v>
      </c>
      <c r="I108" s="12">
        <v>-14.4</v>
      </c>
      <c r="J108" s="12">
        <v>-29</v>
      </c>
      <c r="K108" s="44" t="s">
        <v>732</v>
      </c>
      <c r="L108" s="9" t="str">
        <f t="shared" si="14"/>
        <v>Yes</v>
      </c>
    </row>
    <row r="109" spans="1:12" ht="25.5" x14ac:dyDescent="0.2">
      <c r="A109" s="45" t="s">
        <v>619</v>
      </c>
      <c r="B109" s="34" t="s">
        <v>217</v>
      </c>
      <c r="C109" s="46">
        <v>60676002</v>
      </c>
      <c r="D109" s="43" t="str">
        <f t="shared" si="11"/>
        <v>N/A</v>
      </c>
      <c r="E109" s="46">
        <v>67699357</v>
      </c>
      <c r="F109" s="43" t="str">
        <f t="shared" si="12"/>
        <v>N/A</v>
      </c>
      <c r="G109" s="46">
        <v>83450995</v>
      </c>
      <c r="H109" s="43" t="str">
        <f t="shared" si="13"/>
        <v>N/A</v>
      </c>
      <c r="I109" s="12">
        <v>11.58</v>
      </c>
      <c r="J109" s="12">
        <v>23.27</v>
      </c>
      <c r="K109" s="44" t="s">
        <v>732</v>
      </c>
      <c r="L109" s="9" t="str">
        <f t="shared" si="14"/>
        <v>Yes</v>
      </c>
    </row>
    <row r="110" spans="1:12" x14ac:dyDescent="0.2">
      <c r="A110" s="45" t="s">
        <v>620</v>
      </c>
      <c r="B110" s="34" t="s">
        <v>217</v>
      </c>
      <c r="C110" s="35">
        <v>16836</v>
      </c>
      <c r="D110" s="43" t="str">
        <f t="shared" si="11"/>
        <v>N/A</v>
      </c>
      <c r="E110" s="35">
        <v>18444</v>
      </c>
      <c r="F110" s="43" t="str">
        <f t="shared" si="12"/>
        <v>N/A</v>
      </c>
      <c r="G110" s="35">
        <v>16804</v>
      </c>
      <c r="H110" s="43" t="str">
        <f t="shared" si="13"/>
        <v>N/A</v>
      </c>
      <c r="I110" s="12">
        <v>9.5510000000000002</v>
      </c>
      <c r="J110" s="12">
        <v>-8.89</v>
      </c>
      <c r="K110" s="44" t="s">
        <v>732</v>
      </c>
      <c r="L110" s="9" t="str">
        <f t="shared" si="14"/>
        <v>Yes</v>
      </c>
    </row>
    <row r="111" spans="1:12" x14ac:dyDescent="0.2">
      <c r="A111" s="45" t="s">
        <v>1452</v>
      </c>
      <c r="B111" s="34" t="s">
        <v>217</v>
      </c>
      <c r="C111" s="46">
        <v>3603.9440485</v>
      </c>
      <c r="D111" s="43" t="str">
        <f t="shared" si="11"/>
        <v>N/A</v>
      </c>
      <c r="E111" s="46">
        <v>3670.5355129</v>
      </c>
      <c r="F111" s="43" t="str">
        <f t="shared" si="12"/>
        <v>N/A</v>
      </c>
      <c r="G111" s="46">
        <v>4966.1387169999998</v>
      </c>
      <c r="H111" s="43" t="str">
        <f t="shared" si="13"/>
        <v>N/A</v>
      </c>
      <c r="I111" s="12">
        <v>1.8480000000000001</v>
      </c>
      <c r="J111" s="12">
        <v>35.299999999999997</v>
      </c>
      <c r="K111" s="44" t="s">
        <v>732</v>
      </c>
      <c r="L111" s="9" t="str">
        <f t="shared" si="14"/>
        <v>No</v>
      </c>
    </row>
    <row r="112" spans="1:12" x14ac:dyDescent="0.2">
      <c r="A112" s="45" t="s">
        <v>621</v>
      </c>
      <c r="B112" s="34" t="s">
        <v>217</v>
      </c>
      <c r="C112" s="46">
        <v>3703955</v>
      </c>
      <c r="D112" s="43" t="str">
        <f t="shared" si="11"/>
        <v>N/A</v>
      </c>
      <c r="E112" s="46">
        <v>4301680</v>
      </c>
      <c r="F112" s="43" t="str">
        <f t="shared" si="12"/>
        <v>N/A</v>
      </c>
      <c r="G112" s="46">
        <v>4794657</v>
      </c>
      <c r="H112" s="43" t="str">
        <f t="shared" si="13"/>
        <v>N/A</v>
      </c>
      <c r="I112" s="12">
        <v>16.14</v>
      </c>
      <c r="J112" s="12">
        <v>11.46</v>
      </c>
      <c r="K112" s="44" t="s">
        <v>732</v>
      </c>
      <c r="L112" s="9" t="str">
        <f t="shared" si="14"/>
        <v>Yes</v>
      </c>
    </row>
    <row r="113" spans="1:12" x14ac:dyDescent="0.2">
      <c r="A113" s="45" t="s">
        <v>622</v>
      </c>
      <c r="B113" s="34" t="s">
        <v>217</v>
      </c>
      <c r="C113" s="35">
        <v>8465</v>
      </c>
      <c r="D113" s="43" t="str">
        <f t="shared" si="11"/>
        <v>N/A</v>
      </c>
      <c r="E113" s="35">
        <v>7063</v>
      </c>
      <c r="F113" s="43" t="str">
        <f t="shared" si="12"/>
        <v>N/A</v>
      </c>
      <c r="G113" s="35">
        <v>7125</v>
      </c>
      <c r="H113" s="43" t="str">
        <f t="shared" si="13"/>
        <v>N/A</v>
      </c>
      <c r="I113" s="12">
        <v>-16.600000000000001</v>
      </c>
      <c r="J113" s="12">
        <v>0.87780000000000002</v>
      </c>
      <c r="K113" s="44" t="s">
        <v>732</v>
      </c>
      <c r="L113" s="9" t="str">
        <f t="shared" si="14"/>
        <v>Yes</v>
      </c>
    </row>
    <row r="114" spans="1:12" x14ac:dyDescent="0.2">
      <c r="A114" s="45" t="s">
        <v>1453</v>
      </c>
      <c r="B114" s="34" t="s">
        <v>217</v>
      </c>
      <c r="C114" s="46">
        <v>437.56113407999999</v>
      </c>
      <c r="D114" s="43" t="str">
        <f t="shared" si="11"/>
        <v>N/A</v>
      </c>
      <c r="E114" s="46">
        <v>609.04431545</v>
      </c>
      <c r="F114" s="43" t="str">
        <f t="shared" si="12"/>
        <v>N/A</v>
      </c>
      <c r="G114" s="46">
        <v>672.93431579000003</v>
      </c>
      <c r="H114" s="43" t="str">
        <f t="shared" si="13"/>
        <v>N/A</v>
      </c>
      <c r="I114" s="12">
        <v>39.19</v>
      </c>
      <c r="J114" s="12">
        <v>10.49</v>
      </c>
      <c r="K114" s="44" t="s">
        <v>732</v>
      </c>
      <c r="L114" s="9" t="str">
        <f t="shared" si="14"/>
        <v>Yes</v>
      </c>
    </row>
    <row r="115" spans="1:12" ht="25.5" x14ac:dyDescent="0.2">
      <c r="A115" s="45" t="s">
        <v>623</v>
      </c>
      <c r="B115" s="34" t="s">
        <v>217</v>
      </c>
      <c r="C115" s="46">
        <v>2547401</v>
      </c>
      <c r="D115" s="43" t="str">
        <f t="shared" si="11"/>
        <v>N/A</v>
      </c>
      <c r="E115" s="46">
        <v>1845957</v>
      </c>
      <c r="F115" s="43" t="str">
        <f t="shared" si="12"/>
        <v>N/A</v>
      </c>
      <c r="G115" s="46">
        <v>125482</v>
      </c>
      <c r="H115" s="43" t="str">
        <f t="shared" si="13"/>
        <v>N/A</v>
      </c>
      <c r="I115" s="12">
        <v>-27.5</v>
      </c>
      <c r="J115" s="12">
        <v>-93.2</v>
      </c>
      <c r="K115" s="44" t="s">
        <v>732</v>
      </c>
      <c r="L115" s="9" t="str">
        <f t="shared" si="14"/>
        <v>No</v>
      </c>
    </row>
    <row r="116" spans="1:12" x14ac:dyDescent="0.2">
      <c r="A116" s="48" t="s">
        <v>624</v>
      </c>
      <c r="B116" s="35" t="s">
        <v>217</v>
      </c>
      <c r="C116" s="35">
        <v>1823</v>
      </c>
      <c r="D116" s="43" t="str">
        <f t="shared" si="11"/>
        <v>N/A</v>
      </c>
      <c r="E116" s="35">
        <v>2414</v>
      </c>
      <c r="F116" s="43" t="str">
        <f t="shared" si="12"/>
        <v>N/A</v>
      </c>
      <c r="G116" s="35">
        <v>1369</v>
      </c>
      <c r="H116" s="43" t="str">
        <f t="shared" si="13"/>
        <v>N/A</v>
      </c>
      <c r="I116" s="12">
        <v>32.42</v>
      </c>
      <c r="J116" s="12">
        <v>-43.3</v>
      </c>
      <c r="K116" s="49" t="s">
        <v>732</v>
      </c>
      <c r="L116" s="9" t="str">
        <f t="shared" si="14"/>
        <v>No</v>
      </c>
    </row>
    <row r="117" spans="1:12" ht="25.5" x14ac:dyDescent="0.2">
      <c r="A117" s="45" t="s">
        <v>1454</v>
      </c>
      <c r="B117" s="34" t="s">
        <v>217</v>
      </c>
      <c r="C117" s="46">
        <v>1397.3675261000001</v>
      </c>
      <c r="D117" s="43" t="str">
        <f t="shared" si="11"/>
        <v>N/A</v>
      </c>
      <c r="E117" s="46">
        <v>764.68806959000005</v>
      </c>
      <c r="F117" s="43" t="str">
        <f t="shared" si="12"/>
        <v>N/A</v>
      </c>
      <c r="G117" s="46">
        <v>91.659605550999999</v>
      </c>
      <c r="H117" s="43" t="str">
        <f t="shared" si="13"/>
        <v>N/A</v>
      </c>
      <c r="I117" s="12">
        <v>-45.3</v>
      </c>
      <c r="J117" s="12">
        <v>-88</v>
      </c>
      <c r="K117" s="44" t="s">
        <v>732</v>
      </c>
      <c r="L117" s="9" t="str">
        <f t="shared" si="14"/>
        <v>No</v>
      </c>
    </row>
    <row r="118" spans="1:12" ht="25.5" x14ac:dyDescent="0.2">
      <c r="A118" s="45" t="s">
        <v>625</v>
      </c>
      <c r="B118" s="34" t="s">
        <v>217</v>
      </c>
      <c r="C118" s="46">
        <v>24587406</v>
      </c>
      <c r="D118" s="43" t="str">
        <f t="shared" si="11"/>
        <v>N/A</v>
      </c>
      <c r="E118" s="46">
        <v>29170253</v>
      </c>
      <c r="F118" s="43" t="str">
        <f t="shared" si="12"/>
        <v>N/A</v>
      </c>
      <c r="G118" s="46">
        <v>26516381</v>
      </c>
      <c r="H118" s="43" t="str">
        <f t="shared" si="13"/>
        <v>N/A</v>
      </c>
      <c r="I118" s="12">
        <v>18.64</v>
      </c>
      <c r="J118" s="12">
        <v>-9.1</v>
      </c>
      <c r="K118" s="44" t="s">
        <v>732</v>
      </c>
      <c r="L118" s="9" t="str">
        <f t="shared" si="14"/>
        <v>Yes</v>
      </c>
    </row>
    <row r="119" spans="1:12" x14ac:dyDescent="0.2">
      <c r="A119" s="45" t="s">
        <v>626</v>
      </c>
      <c r="B119" s="34" t="s">
        <v>217</v>
      </c>
      <c r="C119" s="35">
        <v>14783</v>
      </c>
      <c r="D119" s="43" t="str">
        <f t="shared" si="11"/>
        <v>N/A</v>
      </c>
      <c r="E119" s="35">
        <v>17574</v>
      </c>
      <c r="F119" s="43" t="str">
        <f t="shared" si="12"/>
        <v>N/A</v>
      </c>
      <c r="G119" s="35">
        <v>17292</v>
      </c>
      <c r="H119" s="43" t="str">
        <f t="shared" si="13"/>
        <v>N/A</v>
      </c>
      <c r="I119" s="12">
        <v>18.88</v>
      </c>
      <c r="J119" s="12">
        <v>-1.6</v>
      </c>
      <c r="K119" s="44" t="s">
        <v>732</v>
      </c>
      <c r="L119" s="9" t="str">
        <f t="shared" si="14"/>
        <v>Yes</v>
      </c>
    </row>
    <row r="120" spans="1:12" ht="25.5" x14ac:dyDescent="0.2">
      <c r="A120" s="45" t="s">
        <v>1455</v>
      </c>
      <c r="B120" s="34" t="s">
        <v>217</v>
      </c>
      <c r="C120" s="46">
        <v>1663.2216735</v>
      </c>
      <c r="D120" s="43" t="str">
        <f t="shared" si="11"/>
        <v>N/A</v>
      </c>
      <c r="E120" s="46">
        <v>1659.8527939000001</v>
      </c>
      <c r="F120" s="43" t="str">
        <f t="shared" si="12"/>
        <v>N/A</v>
      </c>
      <c r="G120" s="46">
        <v>1533.447895</v>
      </c>
      <c r="H120" s="43" t="str">
        <f t="shared" si="13"/>
        <v>N/A</v>
      </c>
      <c r="I120" s="12">
        <v>-0.20300000000000001</v>
      </c>
      <c r="J120" s="12">
        <v>-7.62</v>
      </c>
      <c r="K120" s="44" t="s">
        <v>732</v>
      </c>
      <c r="L120" s="9" t="str">
        <f t="shared" si="14"/>
        <v>Yes</v>
      </c>
    </row>
    <row r="121" spans="1:12" ht="25.5" x14ac:dyDescent="0.2">
      <c r="A121" s="45" t="s">
        <v>627</v>
      </c>
      <c r="B121" s="34" t="s">
        <v>217</v>
      </c>
      <c r="C121" s="46">
        <v>0</v>
      </c>
      <c r="D121" s="43" t="str">
        <f t="shared" si="11"/>
        <v>N/A</v>
      </c>
      <c r="E121" s="46">
        <v>53</v>
      </c>
      <c r="F121" s="43" t="str">
        <f t="shared" si="12"/>
        <v>N/A</v>
      </c>
      <c r="G121" s="46">
        <v>0</v>
      </c>
      <c r="H121" s="43" t="str">
        <f t="shared" si="13"/>
        <v>N/A</v>
      </c>
      <c r="I121" s="12" t="s">
        <v>1743</v>
      </c>
      <c r="J121" s="12">
        <v>-100</v>
      </c>
      <c r="K121" s="44" t="s">
        <v>732</v>
      </c>
      <c r="L121" s="9" t="str">
        <f t="shared" si="14"/>
        <v>No</v>
      </c>
    </row>
    <row r="122" spans="1:12" x14ac:dyDescent="0.2">
      <c r="A122" s="45" t="s">
        <v>628</v>
      </c>
      <c r="B122" s="34" t="s">
        <v>217</v>
      </c>
      <c r="C122" s="35">
        <v>0</v>
      </c>
      <c r="D122" s="43" t="str">
        <f t="shared" si="11"/>
        <v>N/A</v>
      </c>
      <c r="E122" s="35">
        <v>11</v>
      </c>
      <c r="F122" s="43" t="str">
        <f t="shared" si="12"/>
        <v>N/A</v>
      </c>
      <c r="G122" s="35">
        <v>0</v>
      </c>
      <c r="H122" s="43" t="str">
        <f t="shared" si="13"/>
        <v>N/A</v>
      </c>
      <c r="I122" s="12" t="s">
        <v>1743</v>
      </c>
      <c r="J122" s="12">
        <v>-100</v>
      </c>
      <c r="K122" s="44" t="s">
        <v>732</v>
      </c>
      <c r="L122" s="9" t="str">
        <f t="shared" si="14"/>
        <v>No</v>
      </c>
    </row>
    <row r="123" spans="1:12" ht="25.5" x14ac:dyDescent="0.2">
      <c r="A123" s="45" t="s">
        <v>1456</v>
      </c>
      <c r="B123" s="34" t="s">
        <v>217</v>
      </c>
      <c r="C123" s="46" t="s">
        <v>1743</v>
      </c>
      <c r="D123" s="43" t="str">
        <f t="shared" si="11"/>
        <v>N/A</v>
      </c>
      <c r="E123" s="46">
        <v>26.5</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245567</v>
      </c>
      <c r="D127" s="43" t="str">
        <f t="shared" si="11"/>
        <v>N/A</v>
      </c>
      <c r="E127" s="46">
        <v>96006</v>
      </c>
      <c r="F127" s="43" t="str">
        <f t="shared" si="12"/>
        <v>N/A</v>
      </c>
      <c r="G127" s="46">
        <v>0</v>
      </c>
      <c r="H127" s="43" t="str">
        <f t="shared" si="13"/>
        <v>N/A</v>
      </c>
      <c r="I127" s="12">
        <v>-60.9</v>
      </c>
      <c r="J127" s="12">
        <v>-100</v>
      </c>
      <c r="K127" s="44" t="s">
        <v>732</v>
      </c>
      <c r="L127" s="9" t="str">
        <f t="shared" si="14"/>
        <v>No</v>
      </c>
    </row>
    <row r="128" spans="1:12" x14ac:dyDescent="0.2">
      <c r="A128" s="45" t="s">
        <v>632</v>
      </c>
      <c r="B128" s="34" t="s">
        <v>217</v>
      </c>
      <c r="C128" s="35">
        <v>203</v>
      </c>
      <c r="D128" s="43" t="str">
        <f t="shared" si="11"/>
        <v>N/A</v>
      </c>
      <c r="E128" s="35">
        <v>127</v>
      </c>
      <c r="F128" s="43" t="str">
        <f t="shared" si="12"/>
        <v>N/A</v>
      </c>
      <c r="G128" s="35">
        <v>0</v>
      </c>
      <c r="H128" s="43" t="str">
        <f t="shared" si="13"/>
        <v>N/A</v>
      </c>
      <c r="I128" s="12">
        <v>-37.4</v>
      </c>
      <c r="J128" s="12">
        <v>-100</v>
      </c>
      <c r="K128" s="44" t="s">
        <v>732</v>
      </c>
      <c r="L128" s="9" t="str">
        <f t="shared" si="14"/>
        <v>No</v>
      </c>
    </row>
    <row r="129" spans="1:12" ht="25.5" x14ac:dyDescent="0.2">
      <c r="A129" s="45" t="s">
        <v>1458</v>
      </c>
      <c r="B129" s="34" t="s">
        <v>217</v>
      </c>
      <c r="C129" s="46">
        <v>1209.6896552000001</v>
      </c>
      <c r="D129" s="43" t="str">
        <f t="shared" si="11"/>
        <v>N/A</v>
      </c>
      <c r="E129" s="46">
        <v>755.95275590999995</v>
      </c>
      <c r="F129" s="43" t="str">
        <f t="shared" si="12"/>
        <v>N/A</v>
      </c>
      <c r="G129" s="46" t="s">
        <v>1743</v>
      </c>
      <c r="H129" s="43" t="str">
        <f t="shared" si="13"/>
        <v>N/A</v>
      </c>
      <c r="I129" s="12">
        <v>-37.5</v>
      </c>
      <c r="J129" s="12" t="s">
        <v>1743</v>
      </c>
      <c r="K129" s="44" t="s">
        <v>732</v>
      </c>
      <c r="L129" s="9" t="str">
        <f t="shared" si="14"/>
        <v>N/A</v>
      </c>
    </row>
    <row r="130" spans="1:12" ht="25.5" x14ac:dyDescent="0.2">
      <c r="A130" s="45" t="s">
        <v>633</v>
      </c>
      <c r="B130" s="34" t="s">
        <v>217</v>
      </c>
      <c r="C130" s="46">
        <v>11498</v>
      </c>
      <c r="D130" s="43" t="str">
        <f t="shared" si="11"/>
        <v>N/A</v>
      </c>
      <c r="E130" s="46">
        <v>5980</v>
      </c>
      <c r="F130" s="43" t="str">
        <f t="shared" si="12"/>
        <v>N/A</v>
      </c>
      <c r="G130" s="46">
        <v>0</v>
      </c>
      <c r="H130" s="43" t="str">
        <f t="shared" si="13"/>
        <v>N/A</v>
      </c>
      <c r="I130" s="12">
        <v>-48</v>
      </c>
      <c r="J130" s="12">
        <v>-100</v>
      </c>
      <c r="K130" s="44" t="s">
        <v>732</v>
      </c>
      <c r="L130" s="9" t="str">
        <f t="shared" si="14"/>
        <v>No</v>
      </c>
    </row>
    <row r="131" spans="1:12" x14ac:dyDescent="0.2">
      <c r="A131" s="45" t="s">
        <v>634</v>
      </c>
      <c r="B131" s="34" t="s">
        <v>217</v>
      </c>
      <c r="C131" s="35">
        <v>50</v>
      </c>
      <c r="D131" s="43" t="str">
        <f t="shared" si="11"/>
        <v>N/A</v>
      </c>
      <c r="E131" s="35">
        <v>28</v>
      </c>
      <c r="F131" s="43" t="str">
        <f t="shared" si="12"/>
        <v>N/A</v>
      </c>
      <c r="G131" s="35">
        <v>0</v>
      </c>
      <c r="H131" s="43" t="str">
        <f t="shared" si="13"/>
        <v>N/A</v>
      </c>
      <c r="I131" s="12">
        <v>-44</v>
      </c>
      <c r="J131" s="12">
        <v>-100</v>
      </c>
      <c r="K131" s="44" t="s">
        <v>732</v>
      </c>
      <c r="L131" s="9" t="str">
        <f t="shared" si="14"/>
        <v>No</v>
      </c>
    </row>
    <row r="132" spans="1:12" ht="25.5" x14ac:dyDescent="0.2">
      <c r="A132" s="45" t="s">
        <v>1459</v>
      </c>
      <c r="B132" s="34" t="s">
        <v>217</v>
      </c>
      <c r="C132" s="46">
        <v>229.96</v>
      </c>
      <c r="D132" s="43" t="str">
        <f t="shared" si="11"/>
        <v>N/A</v>
      </c>
      <c r="E132" s="46">
        <v>213.57142856999999</v>
      </c>
      <c r="F132" s="43" t="str">
        <f t="shared" si="12"/>
        <v>N/A</v>
      </c>
      <c r="G132" s="46" t="s">
        <v>1743</v>
      </c>
      <c r="H132" s="43" t="str">
        <f t="shared" si="13"/>
        <v>N/A</v>
      </c>
      <c r="I132" s="12">
        <v>-7.13</v>
      </c>
      <c r="J132" s="12" t="s">
        <v>1743</v>
      </c>
      <c r="K132" s="44" t="s">
        <v>732</v>
      </c>
      <c r="L132" s="9" t="str">
        <f t="shared" si="14"/>
        <v>N/A</v>
      </c>
    </row>
    <row r="133" spans="1:12" ht="25.5" x14ac:dyDescent="0.2">
      <c r="A133" s="45" t="s">
        <v>635</v>
      </c>
      <c r="B133" s="34" t="s">
        <v>217</v>
      </c>
      <c r="C133" s="46">
        <v>0</v>
      </c>
      <c r="D133" s="43" t="str">
        <f t="shared" si="11"/>
        <v>N/A</v>
      </c>
      <c r="E133" s="46">
        <v>0</v>
      </c>
      <c r="F133" s="43" t="str">
        <f t="shared" si="12"/>
        <v>N/A</v>
      </c>
      <c r="G133" s="46">
        <v>0</v>
      </c>
      <c r="H133" s="43" t="str">
        <f t="shared" si="13"/>
        <v>N/A</v>
      </c>
      <c r="I133" s="12" t="s">
        <v>1743</v>
      </c>
      <c r="J133" s="12" t="s">
        <v>1743</v>
      </c>
      <c r="K133" s="44" t="s">
        <v>732</v>
      </c>
      <c r="L133" s="9" t="str">
        <f t="shared" si="14"/>
        <v>N/A</v>
      </c>
    </row>
    <row r="134" spans="1:12" x14ac:dyDescent="0.2">
      <c r="A134" s="45" t="s">
        <v>636</v>
      </c>
      <c r="B134" s="34" t="s">
        <v>217</v>
      </c>
      <c r="C134" s="35">
        <v>0</v>
      </c>
      <c r="D134" s="43" t="str">
        <f t="shared" si="11"/>
        <v>N/A</v>
      </c>
      <c r="E134" s="35">
        <v>0</v>
      </c>
      <c r="F134" s="43" t="str">
        <f t="shared" si="12"/>
        <v>N/A</v>
      </c>
      <c r="G134" s="35">
        <v>0</v>
      </c>
      <c r="H134" s="43" t="str">
        <f t="shared" si="13"/>
        <v>N/A</v>
      </c>
      <c r="I134" s="12" t="s">
        <v>1743</v>
      </c>
      <c r="J134" s="12" t="s">
        <v>1743</v>
      </c>
      <c r="K134" s="44" t="s">
        <v>732</v>
      </c>
      <c r="L134" s="9" t="str">
        <f t="shared" si="14"/>
        <v>N/A</v>
      </c>
    </row>
    <row r="135" spans="1:12" x14ac:dyDescent="0.2">
      <c r="A135" s="45" t="s">
        <v>1460</v>
      </c>
      <c r="B135" s="34" t="s">
        <v>217</v>
      </c>
      <c r="C135" s="46" t="s">
        <v>1743</v>
      </c>
      <c r="D135" s="43" t="str">
        <f t="shared" si="11"/>
        <v>N/A</v>
      </c>
      <c r="E135" s="46" t="s">
        <v>1743</v>
      </c>
      <c r="F135" s="43" t="str">
        <f t="shared" si="12"/>
        <v>N/A</v>
      </c>
      <c r="G135" s="46" t="s">
        <v>1743</v>
      </c>
      <c r="H135" s="43" t="str">
        <f t="shared" si="13"/>
        <v>N/A</v>
      </c>
      <c r="I135" s="12" t="s">
        <v>1743</v>
      </c>
      <c r="J135" s="12" t="s">
        <v>1743</v>
      </c>
      <c r="K135" s="44" t="s">
        <v>732</v>
      </c>
      <c r="L135" s="9" t="str">
        <f t="shared" si="14"/>
        <v>N/A</v>
      </c>
    </row>
    <row r="136" spans="1:12" ht="25.5" x14ac:dyDescent="0.2">
      <c r="A136" s="45" t="s">
        <v>637</v>
      </c>
      <c r="B136" s="34" t="s">
        <v>217</v>
      </c>
      <c r="C136" s="46">
        <v>269999</v>
      </c>
      <c r="D136" s="43" t="str">
        <f t="shared" si="11"/>
        <v>N/A</v>
      </c>
      <c r="E136" s="46">
        <v>208920</v>
      </c>
      <c r="F136" s="43" t="str">
        <f t="shared" si="12"/>
        <v>N/A</v>
      </c>
      <c r="G136" s="46">
        <v>81701</v>
      </c>
      <c r="H136" s="43" t="str">
        <f t="shared" si="13"/>
        <v>N/A</v>
      </c>
      <c r="I136" s="12">
        <v>-22.6</v>
      </c>
      <c r="J136" s="12">
        <v>-60.9</v>
      </c>
      <c r="K136" s="44" t="s">
        <v>732</v>
      </c>
      <c r="L136" s="9" t="str">
        <f>IF(J136="Div by 0", "N/A", IF(OR(J136="N/A",K136="N/A"),"N/A", IF(J136&gt;VALUE(MID(K136,1,2)), "No", IF(J136&lt;-1*VALUE(MID(K136,1,2)), "No", "Yes"))))</f>
        <v>No</v>
      </c>
    </row>
    <row r="137" spans="1:12" x14ac:dyDescent="0.2">
      <c r="A137" s="45" t="s">
        <v>638</v>
      </c>
      <c r="B137" s="34" t="s">
        <v>217</v>
      </c>
      <c r="C137" s="35">
        <v>2775</v>
      </c>
      <c r="D137" s="43" t="str">
        <f t="shared" si="11"/>
        <v>N/A</v>
      </c>
      <c r="E137" s="35">
        <v>2336</v>
      </c>
      <c r="F137" s="43" t="str">
        <f t="shared" si="12"/>
        <v>N/A</v>
      </c>
      <c r="G137" s="35">
        <v>1001</v>
      </c>
      <c r="H137" s="43" t="str">
        <f t="shared" si="13"/>
        <v>N/A</v>
      </c>
      <c r="I137" s="12">
        <v>-15.8</v>
      </c>
      <c r="J137" s="12">
        <v>-57.1</v>
      </c>
      <c r="K137" s="44" t="s">
        <v>732</v>
      </c>
      <c r="L137" s="9" t="str">
        <f t="shared" ref="L137:L141" si="15">IF(J137="Div by 0", "N/A", IF(OR(J137="N/A",K137="N/A"),"N/A", IF(J137&gt;VALUE(MID(K137,1,2)), "No", IF(J137&lt;-1*VALUE(MID(K137,1,2)), "No", "Yes"))))</f>
        <v>No</v>
      </c>
    </row>
    <row r="138" spans="1:12" ht="25.5" x14ac:dyDescent="0.2">
      <c r="A138" s="45" t="s">
        <v>1461</v>
      </c>
      <c r="B138" s="34" t="s">
        <v>217</v>
      </c>
      <c r="C138" s="46">
        <v>97.296936936999998</v>
      </c>
      <c r="D138" s="43" t="str">
        <f t="shared" si="11"/>
        <v>N/A</v>
      </c>
      <c r="E138" s="46">
        <v>89.434931507000002</v>
      </c>
      <c r="F138" s="43" t="str">
        <f t="shared" si="12"/>
        <v>N/A</v>
      </c>
      <c r="G138" s="46">
        <v>81.619380618999998</v>
      </c>
      <c r="H138" s="43" t="str">
        <f t="shared" si="13"/>
        <v>N/A</v>
      </c>
      <c r="I138" s="12">
        <v>-8.08</v>
      </c>
      <c r="J138" s="12">
        <v>-8.74</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22475053</v>
      </c>
      <c r="D142" s="43" t="str">
        <f t="shared" si="11"/>
        <v>N/A</v>
      </c>
      <c r="E142" s="46">
        <v>30256939</v>
      </c>
      <c r="F142" s="43" t="str">
        <f t="shared" si="12"/>
        <v>N/A</v>
      </c>
      <c r="G142" s="46">
        <v>34025110</v>
      </c>
      <c r="H142" s="43" t="str">
        <f t="shared" si="13"/>
        <v>N/A</v>
      </c>
      <c r="I142" s="12">
        <v>34.619999999999997</v>
      </c>
      <c r="J142" s="12">
        <v>12.45</v>
      </c>
      <c r="K142" s="44" t="s">
        <v>732</v>
      </c>
      <c r="L142" s="9" t="str">
        <f t="shared" ref="L142:L153" si="16">IF(J142="Div by 0", "N/A", IF(K142="N/A","N/A", IF(J142&gt;VALUE(MID(K142,1,2)), "No", IF(J142&lt;-1*VALUE(MID(K142,1,2)), "No", "Yes"))))</f>
        <v>Yes</v>
      </c>
    </row>
    <row r="143" spans="1:12" ht="25.5" x14ac:dyDescent="0.2">
      <c r="A143" s="45" t="s">
        <v>642</v>
      </c>
      <c r="B143" s="34" t="s">
        <v>217</v>
      </c>
      <c r="C143" s="35">
        <v>10107</v>
      </c>
      <c r="D143" s="43" t="str">
        <f t="shared" si="11"/>
        <v>N/A</v>
      </c>
      <c r="E143" s="35">
        <v>12574</v>
      </c>
      <c r="F143" s="43" t="str">
        <f t="shared" si="12"/>
        <v>N/A</v>
      </c>
      <c r="G143" s="35">
        <v>11773</v>
      </c>
      <c r="H143" s="43" t="str">
        <f t="shared" si="13"/>
        <v>N/A</v>
      </c>
      <c r="I143" s="12">
        <v>24.41</v>
      </c>
      <c r="J143" s="12">
        <v>-6.37</v>
      </c>
      <c r="K143" s="44" t="s">
        <v>732</v>
      </c>
      <c r="L143" s="9" t="str">
        <f t="shared" si="16"/>
        <v>Yes</v>
      </c>
    </row>
    <row r="144" spans="1:12" ht="25.5" x14ac:dyDescent="0.2">
      <c r="A144" s="45" t="s">
        <v>1463</v>
      </c>
      <c r="B144" s="34" t="s">
        <v>217</v>
      </c>
      <c r="C144" s="46">
        <v>2223.7115859999999</v>
      </c>
      <c r="D144" s="43" t="str">
        <f t="shared" si="11"/>
        <v>N/A</v>
      </c>
      <c r="E144" s="46">
        <v>2406.3097662</v>
      </c>
      <c r="F144" s="43" t="str">
        <f t="shared" si="12"/>
        <v>N/A</v>
      </c>
      <c r="G144" s="46">
        <v>2890.0968317000002</v>
      </c>
      <c r="H144" s="43" t="str">
        <f t="shared" si="13"/>
        <v>N/A</v>
      </c>
      <c r="I144" s="12">
        <v>8.2110000000000003</v>
      </c>
      <c r="J144" s="12">
        <v>20.100000000000001</v>
      </c>
      <c r="K144" s="44" t="s">
        <v>732</v>
      </c>
      <c r="L144" s="9" t="str">
        <f t="shared" si="16"/>
        <v>Yes</v>
      </c>
    </row>
    <row r="145" spans="1:12" ht="25.5" x14ac:dyDescent="0.2">
      <c r="A145" s="45" t="s">
        <v>643</v>
      </c>
      <c r="B145" s="34" t="s">
        <v>217</v>
      </c>
      <c r="C145" s="46">
        <v>0</v>
      </c>
      <c r="D145" s="43" t="str">
        <f t="shared" ref="D145:D153" si="17">IF($B145="N/A","N/A",IF(C145&gt;10,"No",IF(C145&lt;-10,"No","Yes")))</f>
        <v>N/A</v>
      </c>
      <c r="E145" s="46">
        <v>0</v>
      </c>
      <c r="F145" s="43" t="str">
        <f t="shared" ref="F145:F153" si="18">IF($B145="N/A","N/A",IF(E145&gt;10,"No",IF(E145&lt;-10,"No","Yes")))</f>
        <v>N/A</v>
      </c>
      <c r="G145" s="46">
        <v>0</v>
      </c>
      <c r="H145" s="43" t="str">
        <f t="shared" ref="H145:H153" si="19">IF($B145="N/A","N/A",IF(G145&gt;10,"No",IF(G145&lt;-10,"No","Yes")))</f>
        <v>N/A</v>
      </c>
      <c r="I145" s="12" t="s">
        <v>1743</v>
      </c>
      <c r="J145" s="12" t="s">
        <v>1743</v>
      </c>
      <c r="K145" s="44" t="s">
        <v>732</v>
      </c>
      <c r="L145" s="9" t="str">
        <f t="shared" si="16"/>
        <v>N/A</v>
      </c>
    </row>
    <row r="146" spans="1:12" x14ac:dyDescent="0.2">
      <c r="A146" s="45" t="s">
        <v>644</v>
      </c>
      <c r="B146" s="34" t="s">
        <v>217</v>
      </c>
      <c r="C146" s="35">
        <v>0</v>
      </c>
      <c r="D146" s="43" t="str">
        <f t="shared" si="17"/>
        <v>N/A</v>
      </c>
      <c r="E146" s="35">
        <v>0</v>
      </c>
      <c r="F146" s="43" t="str">
        <f t="shared" si="18"/>
        <v>N/A</v>
      </c>
      <c r="G146" s="35">
        <v>0</v>
      </c>
      <c r="H146" s="43" t="str">
        <f t="shared" si="19"/>
        <v>N/A</v>
      </c>
      <c r="I146" s="12" t="s">
        <v>1743</v>
      </c>
      <c r="J146" s="12" t="s">
        <v>1743</v>
      </c>
      <c r="K146" s="44" t="s">
        <v>732</v>
      </c>
      <c r="L146" s="9" t="str">
        <f t="shared" si="16"/>
        <v>N/A</v>
      </c>
    </row>
    <row r="147" spans="1:12" ht="25.5" x14ac:dyDescent="0.2">
      <c r="A147" s="45" t="s">
        <v>1464</v>
      </c>
      <c r="B147" s="34" t="s">
        <v>217</v>
      </c>
      <c r="C147" s="46" t="s">
        <v>1743</v>
      </c>
      <c r="D147" s="43" t="str">
        <f t="shared" si="17"/>
        <v>N/A</v>
      </c>
      <c r="E147" s="46" t="s">
        <v>1743</v>
      </c>
      <c r="F147" s="43" t="str">
        <f t="shared" si="18"/>
        <v>N/A</v>
      </c>
      <c r="G147" s="46" t="s">
        <v>1743</v>
      </c>
      <c r="H147" s="43" t="str">
        <f t="shared" si="19"/>
        <v>N/A</v>
      </c>
      <c r="I147" s="12" t="s">
        <v>1743</v>
      </c>
      <c r="J147" s="12" t="s">
        <v>1743</v>
      </c>
      <c r="K147" s="44" t="s">
        <v>732</v>
      </c>
      <c r="L147" s="9" t="str">
        <f t="shared" si="16"/>
        <v>N/A</v>
      </c>
    </row>
    <row r="148" spans="1:12" ht="25.5" x14ac:dyDescent="0.2">
      <c r="A148" s="45" t="s">
        <v>645</v>
      </c>
      <c r="B148" s="34" t="s">
        <v>217</v>
      </c>
      <c r="C148" s="46">
        <v>746168</v>
      </c>
      <c r="D148" s="43" t="str">
        <f t="shared" si="17"/>
        <v>N/A</v>
      </c>
      <c r="E148" s="46">
        <v>542047</v>
      </c>
      <c r="F148" s="43" t="str">
        <f t="shared" si="18"/>
        <v>N/A</v>
      </c>
      <c r="G148" s="46">
        <v>385378</v>
      </c>
      <c r="H148" s="43" t="str">
        <f t="shared" si="19"/>
        <v>N/A</v>
      </c>
      <c r="I148" s="12">
        <v>-27.4</v>
      </c>
      <c r="J148" s="12">
        <v>-28.9</v>
      </c>
      <c r="K148" s="44" t="s">
        <v>732</v>
      </c>
      <c r="L148" s="9" t="str">
        <f t="shared" si="16"/>
        <v>Yes</v>
      </c>
    </row>
    <row r="149" spans="1:12" x14ac:dyDescent="0.2">
      <c r="A149" s="45" t="s">
        <v>646</v>
      </c>
      <c r="B149" s="34" t="s">
        <v>217</v>
      </c>
      <c r="C149" s="35">
        <v>2147</v>
      </c>
      <c r="D149" s="43" t="str">
        <f t="shared" si="17"/>
        <v>N/A</v>
      </c>
      <c r="E149" s="35">
        <v>2337</v>
      </c>
      <c r="F149" s="43" t="str">
        <f t="shared" si="18"/>
        <v>N/A</v>
      </c>
      <c r="G149" s="35">
        <v>1318</v>
      </c>
      <c r="H149" s="43" t="str">
        <f t="shared" si="19"/>
        <v>N/A</v>
      </c>
      <c r="I149" s="12">
        <v>8.85</v>
      </c>
      <c r="J149" s="12">
        <v>-43.6</v>
      </c>
      <c r="K149" s="44" t="s">
        <v>732</v>
      </c>
      <c r="L149" s="9" t="str">
        <f t="shared" si="16"/>
        <v>No</v>
      </c>
    </row>
    <row r="150" spans="1:12" ht="25.5" x14ac:dyDescent="0.2">
      <c r="A150" s="45" t="s">
        <v>1465</v>
      </c>
      <c r="B150" s="34" t="s">
        <v>217</v>
      </c>
      <c r="C150" s="46">
        <v>347.53982301000002</v>
      </c>
      <c r="D150" s="43" t="str">
        <f t="shared" si="17"/>
        <v>N/A</v>
      </c>
      <c r="E150" s="46">
        <v>231.94137782999999</v>
      </c>
      <c r="F150" s="43" t="str">
        <f t="shared" si="18"/>
        <v>N/A</v>
      </c>
      <c r="G150" s="46">
        <v>292.39605462999998</v>
      </c>
      <c r="H150" s="43" t="str">
        <f t="shared" si="19"/>
        <v>N/A</v>
      </c>
      <c r="I150" s="12">
        <v>-33.299999999999997</v>
      </c>
      <c r="J150" s="12">
        <v>26.06</v>
      </c>
      <c r="K150" s="44" t="s">
        <v>732</v>
      </c>
      <c r="L150" s="9" t="str">
        <f t="shared" si="16"/>
        <v>Yes</v>
      </c>
    </row>
    <row r="151" spans="1:12" ht="25.5" x14ac:dyDescent="0.2">
      <c r="A151" s="45" t="s">
        <v>647</v>
      </c>
      <c r="B151" s="34" t="s">
        <v>217</v>
      </c>
      <c r="C151" s="46">
        <v>0</v>
      </c>
      <c r="D151" s="43" t="str">
        <f t="shared" si="17"/>
        <v>N/A</v>
      </c>
      <c r="E151" s="46">
        <v>0</v>
      </c>
      <c r="F151" s="43" t="str">
        <f t="shared" si="18"/>
        <v>N/A</v>
      </c>
      <c r="G151" s="46">
        <v>0</v>
      </c>
      <c r="H151" s="43" t="str">
        <f t="shared" si="19"/>
        <v>N/A</v>
      </c>
      <c r="I151" s="12" t="s">
        <v>1743</v>
      </c>
      <c r="J151" s="12" t="s">
        <v>1743</v>
      </c>
      <c r="K151" s="44" t="s">
        <v>732</v>
      </c>
      <c r="L151" s="9" t="str">
        <f t="shared" si="16"/>
        <v>N/A</v>
      </c>
    </row>
    <row r="152" spans="1:12" x14ac:dyDescent="0.2">
      <c r="A152" s="45" t="s">
        <v>648</v>
      </c>
      <c r="B152" s="34" t="s">
        <v>217</v>
      </c>
      <c r="C152" s="35">
        <v>0</v>
      </c>
      <c r="D152" s="43" t="str">
        <f t="shared" si="17"/>
        <v>N/A</v>
      </c>
      <c r="E152" s="35">
        <v>0</v>
      </c>
      <c r="F152" s="43" t="str">
        <f t="shared" si="18"/>
        <v>N/A</v>
      </c>
      <c r="G152" s="35">
        <v>0</v>
      </c>
      <c r="H152" s="43" t="str">
        <f t="shared" si="19"/>
        <v>N/A</v>
      </c>
      <c r="I152" s="12" t="s">
        <v>1743</v>
      </c>
      <c r="J152" s="12" t="s">
        <v>1743</v>
      </c>
      <c r="K152" s="44" t="s">
        <v>732</v>
      </c>
      <c r="L152" s="9" t="str">
        <f t="shared" si="16"/>
        <v>N/A</v>
      </c>
    </row>
    <row r="153" spans="1:12" ht="25.5" x14ac:dyDescent="0.2">
      <c r="A153" s="45" t="s">
        <v>1466</v>
      </c>
      <c r="B153" s="34" t="s">
        <v>217</v>
      </c>
      <c r="C153" s="46" t="s">
        <v>1743</v>
      </c>
      <c r="D153" s="43" t="str">
        <f t="shared" si="17"/>
        <v>N/A</v>
      </c>
      <c r="E153" s="46" t="s">
        <v>1743</v>
      </c>
      <c r="F153" s="43" t="str">
        <f t="shared" si="18"/>
        <v>N/A</v>
      </c>
      <c r="G153" s="46" t="s">
        <v>1743</v>
      </c>
      <c r="H153" s="43" t="str">
        <f t="shared" si="19"/>
        <v>N/A</v>
      </c>
      <c r="I153" s="12" t="s">
        <v>1743</v>
      </c>
      <c r="J153" s="12" t="s">
        <v>1743</v>
      </c>
      <c r="K153" s="44" t="s">
        <v>732</v>
      </c>
      <c r="L153" s="9" t="str">
        <f t="shared" si="16"/>
        <v>N/A</v>
      </c>
    </row>
    <row r="154" spans="1:12" x14ac:dyDescent="0.2">
      <c r="A154" s="45" t="s">
        <v>1532</v>
      </c>
      <c r="B154" s="34" t="s">
        <v>217</v>
      </c>
      <c r="C154" s="46">
        <v>500.80703998000001</v>
      </c>
      <c r="D154" s="43" t="str">
        <f t="shared" ref="D154:D173" si="20">IF($B154="N/A","N/A",IF(C154&gt;10,"No",IF(C154&lt;-10,"No","Yes")))</f>
        <v>N/A</v>
      </c>
      <c r="E154" s="46">
        <v>450.81235005000002</v>
      </c>
      <c r="F154" s="43" t="str">
        <f t="shared" ref="F154:F173" si="21">IF($B154="N/A","N/A",IF(E154&gt;10,"No",IF(E154&lt;-10,"No","Yes")))</f>
        <v>N/A</v>
      </c>
      <c r="G154" s="46">
        <v>282.6135663</v>
      </c>
      <c r="H154" s="43" t="str">
        <f t="shared" ref="H154:H173" si="22">IF($B154="N/A","N/A",IF(G154&gt;10,"No",IF(G154&lt;-10,"No","Yes")))</f>
        <v>N/A</v>
      </c>
      <c r="I154" s="12">
        <v>-9.98</v>
      </c>
      <c r="J154" s="12">
        <v>-37.299999999999997</v>
      </c>
      <c r="K154" s="44" t="s">
        <v>732</v>
      </c>
      <c r="L154" s="9" t="str">
        <f t="shared" ref="L154:L173" si="23">IF(J154="Div by 0", "N/A", IF(K154="N/A","N/A", IF(J154&gt;VALUE(MID(K154,1,2)), "No", IF(J154&lt;-1*VALUE(MID(K154,1,2)), "No", "Yes"))))</f>
        <v>No</v>
      </c>
    </row>
    <row r="155" spans="1:12" x14ac:dyDescent="0.2">
      <c r="A155" s="50" t="s">
        <v>1533</v>
      </c>
      <c r="B155" s="34" t="s">
        <v>217</v>
      </c>
      <c r="C155" s="46">
        <v>52.227278155999997</v>
      </c>
      <c r="D155" s="43" t="str">
        <f t="shared" si="20"/>
        <v>N/A</v>
      </c>
      <c r="E155" s="46">
        <v>73.654300234999994</v>
      </c>
      <c r="F155" s="43" t="str">
        <f t="shared" si="21"/>
        <v>N/A</v>
      </c>
      <c r="G155" s="46">
        <v>45.438032700999997</v>
      </c>
      <c r="H155" s="43" t="str">
        <f t="shared" si="22"/>
        <v>N/A</v>
      </c>
      <c r="I155" s="12">
        <v>41.03</v>
      </c>
      <c r="J155" s="12">
        <v>-38.299999999999997</v>
      </c>
      <c r="K155" s="44" t="s">
        <v>732</v>
      </c>
      <c r="L155" s="9" t="str">
        <f t="shared" si="23"/>
        <v>No</v>
      </c>
    </row>
    <row r="156" spans="1:12" ht="25.5" x14ac:dyDescent="0.2">
      <c r="A156" s="50" t="s">
        <v>1534</v>
      </c>
      <c r="B156" s="34" t="s">
        <v>217</v>
      </c>
      <c r="C156" s="46">
        <v>632.86740987999997</v>
      </c>
      <c r="D156" s="43" t="str">
        <f t="shared" si="20"/>
        <v>N/A</v>
      </c>
      <c r="E156" s="46">
        <v>680.28271011000004</v>
      </c>
      <c r="F156" s="43" t="str">
        <f t="shared" si="21"/>
        <v>N/A</v>
      </c>
      <c r="G156" s="46">
        <v>619.35653926999998</v>
      </c>
      <c r="H156" s="43" t="str">
        <f t="shared" si="22"/>
        <v>N/A</v>
      </c>
      <c r="I156" s="12">
        <v>7.492</v>
      </c>
      <c r="J156" s="12">
        <v>-8.9600000000000009</v>
      </c>
      <c r="K156" s="44" t="s">
        <v>732</v>
      </c>
      <c r="L156" s="9" t="str">
        <f t="shared" si="23"/>
        <v>Yes</v>
      </c>
    </row>
    <row r="157" spans="1:12" x14ac:dyDescent="0.2">
      <c r="A157" s="50" t="s">
        <v>1535</v>
      </c>
      <c r="B157" s="34" t="s">
        <v>217</v>
      </c>
      <c r="C157" s="46">
        <v>649.78061869999999</v>
      </c>
      <c r="D157" s="43" t="str">
        <f t="shared" si="20"/>
        <v>N/A</v>
      </c>
      <c r="E157" s="46">
        <v>528.22710513000004</v>
      </c>
      <c r="F157" s="43" t="str">
        <f t="shared" si="21"/>
        <v>N/A</v>
      </c>
      <c r="G157" s="46">
        <v>193.61013027999999</v>
      </c>
      <c r="H157" s="43" t="str">
        <f t="shared" si="22"/>
        <v>N/A</v>
      </c>
      <c r="I157" s="12">
        <v>-18.7</v>
      </c>
      <c r="J157" s="12">
        <v>-63.3</v>
      </c>
      <c r="K157" s="44" t="s">
        <v>732</v>
      </c>
      <c r="L157" s="9" t="str">
        <f t="shared" si="23"/>
        <v>No</v>
      </c>
    </row>
    <row r="158" spans="1:12" x14ac:dyDescent="0.2">
      <c r="A158" s="50" t="s">
        <v>1536</v>
      </c>
      <c r="B158" s="34" t="s">
        <v>217</v>
      </c>
      <c r="C158" s="46">
        <v>469.01221239</v>
      </c>
      <c r="D158" s="43" t="str">
        <f t="shared" si="20"/>
        <v>N/A</v>
      </c>
      <c r="E158" s="46">
        <v>386.41762874</v>
      </c>
      <c r="F158" s="43" t="str">
        <f t="shared" si="21"/>
        <v>N/A</v>
      </c>
      <c r="G158" s="46">
        <v>253.85105365000001</v>
      </c>
      <c r="H158" s="43" t="str">
        <f t="shared" si="22"/>
        <v>N/A</v>
      </c>
      <c r="I158" s="12">
        <v>-17.600000000000001</v>
      </c>
      <c r="J158" s="12">
        <v>-34.299999999999997</v>
      </c>
      <c r="K158" s="44" t="s">
        <v>732</v>
      </c>
      <c r="L158" s="9" t="str">
        <f t="shared" si="23"/>
        <v>No</v>
      </c>
    </row>
    <row r="159" spans="1:12" x14ac:dyDescent="0.2">
      <c r="A159" s="45" t="s">
        <v>1537</v>
      </c>
      <c r="B159" s="34" t="s">
        <v>217</v>
      </c>
      <c r="C159" s="46">
        <v>183.16890352999999</v>
      </c>
      <c r="D159" s="43" t="str">
        <f t="shared" si="20"/>
        <v>N/A</v>
      </c>
      <c r="E159" s="46">
        <v>166.69607758999999</v>
      </c>
      <c r="F159" s="43" t="str">
        <f t="shared" si="21"/>
        <v>N/A</v>
      </c>
      <c r="G159" s="46">
        <v>140.522256</v>
      </c>
      <c r="H159" s="43" t="str">
        <f t="shared" si="22"/>
        <v>N/A</v>
      </c>
      <c r="I159" s="12">
        <v>-8.99</v>
      </c>
      <c r="J159" s="12">
        <v>-15.7</v>
      </c>
      <c r="K159" s="44" t="s">
        <v>732</v>
      </c>
      <c r="L159" s="9" t="str">
        <f t="shared" si="23"/>
        <v>Yes</v>
      </c>
    </row>
    <row r="160" spans="1:12" x14ac:dyDescent="0.2">
      <c r="A160" s="50" t="s">
        <v>1538</v>
      </c>
      <c r="B160" s="34" t="s">
        <v>217</v>
      </c>
      <c r="C160" s="46">
        <v>776.61236513999995</v>
      </c>
      <c r="D160" s="43" t="str">
        <f t="shared" si="20"/>
        <v>N/A</v>
      </c>
      <c r="E160" s="46">
        <v>765.01856918999999</v>
      </c>
      <c r="F160" s="43" t="str">
        <f t="shared" si="21"/>
        <v>N/A</v>
      </c>
      <c r="G160" s="46">
        <v>799.71551574</v>
      </c>
      <c r="H160" s="43" t="str">
        <f t="shared" si="22"/>
        <v>N/A</v>
      </c>
      <c r="I160" s="12">
        <v>-1.49</v>
      </c>
      <c r="J160" s="12">
        <v>4.5350000000000001</v>
      </c>
      <c r="K160" s="44" t="s">
        <v>732</v>
      </c>
      <c r="L160" s="9" t="str">
        <f t="shared" si="23"/>
        <v>Yes</v>
      </c>
    </row>
    <row r="161" spans="1:12" ht="25.5" x14ac:dyDescent="0.2">
      <c r="A161" s="50" t="s">
        <v>1539</v>
      </c>
      <c r="B161" s="34" t="s">
        <v>217</v>
      </c>
      <c r="C161" s="46">
        <v>270.30405986</v>
      </c>
      <c r="D161" s="43" t="str">
        <f t="shared" si="20"/>
        <v>N/A</v>
      </c>
      <c r="E161" s="46">
        <v>288.91228154999999</v>
      </c>
      <c r="F161" s="43" t="str">
        <f t="shared" si="21"/>
        <v>N/A</v>
      </c>
      <c r="G161" s="46">
        <v>297.83851748000001</v>
      </c>
      <c r="H161" s="43" t="str">
        <f t="shared" si="22"/>
        <v>N/A</v>
      </c>
      <c r="I161" s="12">
        <v>6.8840000000000003</v>
      </c>
      <c r="J161" s="12">
        <v>3.09</v>
      </c>
      <c r="K161" s="44" t="s">
        <v>732</v>
      </c>
      <c r="L161" s="9" t="str">
        <f t="shared" si="23"/>
        <v>Yes</v>
      </c>
    </row>
    <row r="162" spans="1:12" x14ac:dyDescent="0.2">
      <c r="A162" s="50" t="s">
        <v>1540</v>
      </c>
      <c r="B162" s="34" t="s">
        <v>217</v>
      </c>
      <c r="C162" s="46">
        <v>18.332387779000001</v>
      </c>
      <c r="D162" s="43" t="str">
        <f t="shared" si="20"/>
        <v>N/A</v>
      </c>
      <c r="E162" s="46">
        <v>19.269905331</v>
      </c>
      <c r="F162" s="43" t="str">
        <f t="shared" si="21"/>
        <v>N/A</v>
      </c>
      <c r="G162" s="46">
        <v>10.884803288000001</v>
      </c>
      <c r="H162" s="43" t="str">
        <f t="shared" si="22"/>
        <v>N/A</v>
      </c>
      <c r="I162" s="12">
        <v>5.1139999999999999</v>
      </c>
      <c r="J162" s="12">
        <v>-43.5</v>
      </c>
      <c r="K162" s="44" t="s">
        <v>732</v>
      </c>
      <c r="L162" s="9" t="str">
        <f t="shared" si="23"/>
        <v>No</v>
      </c>
    </row>
    <row r="163" spans="1:12" x14ac:dyDescent="0.2">
      <c r="A163" s="50" t="s">
        <v>1541</v>
      </c>
      <c r="B163" s="34" t="s">
        <v>217</v>
      </c>
      <c r="C163" s="46">
        <v>3.7824943443999999</v>
      </c>
      <c r="D163" s="43" t="str">
        <f t="shared" si="20"/>
        <v>N/A</v>
      </c>
      <c r="E163" s="46">
        <v>2.5998599759999999</v>
      </c>
      <c r="F163" s="43" t="str">
        <f t="shared" si="21"/>
        <v>N/A</v>
      </c>
      <c r="G163" s="46">
        <v>2.9318350182000001</v>
      </c>
      <c r="H163" s="43" t="str">
        <f t="shared" si="22"/>
        <v>N/A</v>
      </c>
      <c r="I163" s="12">
        <v>-31.3</v>
      </c>
      <c r="J163" s="12">
        <v>12.77</v>
      </c>
      <c r="K163" s="44" t="s">
        <v>732</v>
      </c>
      <c r="L163" s="9" t="str">
        <f t="shared" si="23"/>
        <v>Yes</v>
      </c>
    </row>
    <row r="164" spans="1:12" x14ac:dyDescent="0.2">
      <c r="A164" s="45" t="s">
        <v>1542</v>
      </c>
      <c r="B164" s="34" t="s">
        <v>217</v>
      </c>
      <c r="C164" s="46">
        <v>21.632471294999998</v>
      </c>
      <c r="D164" s="43" t="str">
        <f t="shared" si="20"/>
        <v>N/A</v>
      </c>
      <c r="E164" s="46">
        <v>21.819436061000001</v>
      </c>
      <c r="F164" s="43" t="str">
        <f t="shared" si="21"/>
        <v>N/A</v>
      </c>
      <c r="G164" s="46">
        <v>20.644201125999999</v>
      </c>
      <c r="H164" s="43" t="str">
        <f t="shared" si="22"/>
        <v>N/A</v>
      </c>
      <c r="I164" s="12">
        <v>0.86429999999999996</v>
      </c>
      <c r="J164" s="12">
        <v>-5.39</v>
      </c>
      <c r="K164" s="44" t="s">
        <v>732</v>
      </c>
      <c r="L164" s="9" t="str">
        <f t="shared" si="23"/>
        <v>Yes</v>
      </c>
    </row>
    <row r="165" spans="1:12" x14ac:dyDescent="0.2">
      <c r="A165" s="50" t="s">
        <v>1543</v>
      </c>
      <c r="B165" s="34" t="s">
        <v>217</v>
      </c>
      <c r="C165" s="46">
        <v>0.45252597639999997</v>
      </c>
      <c r="D165" s="43" t="str">
        <f t="shared" si="20"/>
        <v>N/A</v>
      </c>
      <c r="E165" s="46">
        <v>0.53940578579999998</v>
      </c>
      <c r="F165" s="43" t="str">
        <f t="shared" si="21"/>
        <v>N/A</v>
      </c>
      <c r="G165" s="46">
        <v>1.1474169421</v>
      </c>
      <c r="H165" s="43" t="str">
        <f t="shared" si="22"/>
        <v>N/A</v>
      </c>
      <c r="I165" s="12">
        <v>19.2</v>
      </c>
      <c r="J165" s="12">
        <v>112.7</v>
      </c>
      <c r="K165" s="44" t="s">
        <v>732</v>
      </c>
      <c r="L165" s="9" t="str">
        <f t="shared" si="23"/>
        <v>No</v>
      </c>
    </row>
    <row r="166" spans="1:12" x14ac:dyDescent="0.2">
      <c r="A166" s="50" t="s">
        <v>1544</v>
      </c>
      <c r="B166" s="34" t="s">
        <v>217</v>
      </c>
      <c r="C166" s="46">
        <v>67.359143536000005</v>
      </c>
      <c r="D166" s="43" t="str">
        <f t="shared" si="20"/>
        <v>N/A</v>
      </c>
      <c r="E166" s="46">
        <v>73.994851466</v>
      </c>
      <c r="F166" s="43" t="str">
        <f t="shared" si="21"/>
        <v>N/A</v>
      </c>
      <c r="G166" s="46">
        <v>76.936498947000004</v>
      </c>
      <c r="H166" s="43" t="str">
        <f t="shared" si="22"/>
        <v>N/A</v>
      </c>
      <c r="I166" s="12">
        <v>9.8510000000000009</v>
      </c>
      <c r="J166" s="12">
        <v>3.9750000000000001</v>
      </c>
      <c r="K166" s="44" t="s">
        <v>732</v>
      </c>
      <c r="L166" s="9" t="str">
        <f t="shared" si="23"/>
        <v>Yes</v>
      </c>
    </row>
    <row r="167" spans="1:12" x14ac:dyDescent="0.2">
      <c r="A167" s="50" t="s">
        <v>1545</v>
      </c>
      <c r="B167" s="34" t="s">
        <v>217</v>
      </c>
      <c r="C167" s="46">
        <v>10.755452908000001</v>
      </c>
      <c r="D167" s="43" t="str">
        <f t="shared" si="20"/>
        <v>N/A</v>
      </c>
      <c r="E167" s="46">
        <v>9.7331838565000002</v>
      </c>
      <c r="F167" s="43" t="str">
        <f t="shared" si="21"/>
        <v>N/A</v>
      </c>
      <c r="G167" s="46">
        <v>7.9594943906999998</v>
      </c>
      <c r="H167" s="43" t="str">
        <f t="shared" si="22"/>
        <v>N/A</v>
      </c>
      <c r="I167" s="12">
        <v>-9.5</v>
      </c>
      <c r="J167" s="12">
        <v>-18.2</v>
      </c>
      <c r="K167" s="44" t="s">
        <v>732</v>
      </c>
      <c r="L167" s="9" t="str">
        <f t="shared" si="23"/>
        <v>Yes</v>
      </c>
    </row>
    <row r="168" spans="1:12" x14ac:dyDescent="0.2">
      <c r="A168" s="50" t="s">
        <v>1546</v>
      </c>
      <c r="B168" s="34" t="s">
        <v>217</v>
      </c>
      <c r="C168" s="46">
        <v>8.5861948464999998</v>
      </c>
      <c r="D168" s="43" t="str">
        <f t="shared" si="20"/>
        <v>N/A</v>
      </c>
      <c r="E168" s="46">
        <v>9.1530833857000005</v>
      </c>
      <c r="F168" s="43" t="str">
        <f t="shared" si="21"/>
        <v>N/A</v>
      </c>
      <c r="G168" s="46">
        <v>8.6203457825999994</v>
      </c>
      <c r="H168" s="43" t="str">
        <f t="shared" si="22"/>
        <v>N/A</v>
      </c>
      <c r="I168" s="12">
        <v>6.6020000000000003</v>
      </c>
      <c r="J168" s="12">
        <v>-5.82</v>
      </c>
      <c r="K168" s="44" t="s">
        <v>732</v>
      </c>
      <c r="L168" s="9" t="str">
        <f t="shared" si="23"/>
        <v>Yes</v>
      </c>
    </row>
    <row r="169" spans="1:12" x14ac:dyDescent="0.2">
      <c r="A169" s="45" t="s">
        <v>1547</v>
      </c>
      <c r="B169" s="34" t="s">
        <v>217</v>
      </c>
      <c r="C169" s="46">
        <v>2970.7862949999999</v>
      </c>
      <c r="D169" s="43" t="str">
        <f t="shared" si="20"/>
        <v>N/A</v>
      </c>
      <c r="E169" s="46">
        <v>3062.3594895000001</v>
      </c>
      <c r="F169" s="43" t="str">
        <f t="shared" si="21"/>
        <v>N/A</v>
      </c>
      <c r="G169" s="46">
        <v>2873.8528667</v>
      </c>
      <c r="H169" s="43" t="str">
        <f t="shared" si="22"/>
        <v>N/A</v>
      </c>
      <c r="I169" s="12">
        <v>3.0819999999999999</v>
      </c>
      <c r="J169" s="12">
        <v>-6.16</v>
      </c>
      <c r="K169" s="44" t="s">
        <v>732</v>
      </c>
      <c r="L169" s="9" t="str">
        <f t="shared" si="23"/>
        <v>Yes</v>
      </c>
    </row>
    <row r="170" spans="1:12" x14ac:dyDescent="0.2">
      <c r="A170" s="50" t="s">
        <v>1548</v>
      </c>
      <c r="B170" s="34" t="s">
        <v>217</v>
      </c>
      <c r="C170" s="46">
        <v>474.25231896000003</v>
      </c>
      <c r="D170" s="43" t="str">
        <f t="shared" si="20"/>
        <v>N/A</v>
      </c>
      <c r="E170" s="46">
        <v>759.78491009000004</v>
      </c>
      <c r="F170" s="43" t="str">
        <f t="shared" si="21"/>
        <v>N/A</v>
      </c>
      <c r="G170" s="46">
        <v>767.54265958999997</v>
      </c>
      <c r="H170" s="43" t="str">
        <f t="shared" si="22"/>
        <v>N/A</v>
      </c>
      <c r="I170" s="12">
        <v>60.21</v>
      </c>
      <c r="J170" s="12">
        <v>1.0209999999999999</v>
      </c>
      <c r="K170" s="44" t="s">
        <v>732</v>
      </c>
      <c r="L170" s="9" t="str">
        <f t="shared" si="23"/>
        <v>Yes</v>
      </c>
    </row>
    <row r="171" spans="1:12" x14ac:dyDescent="0.2">
      <c r="A171" s="50" t="s">
        <v>1549</v>
      </c>
      <c r="B171" s="34" t="s">
        <v>217</v>
      </c>
      <c r="C171" s="46">
        <v>4700.7745588999996</v>
      </c>
      <c r="D171" s="43" t="str">
        <f t="shared" si="20"/>
        <v>N/A</v>
      </c>
      <c r="E171" s="46">
        <v>5243.7452805000003</v>
      </c>
      <c r="F171" s="43" t="str">
        <f t="shared" si="21"/>
        <v>N/A</v>
      </c>
      <c r="G171" s="46">
        <v>5984.2301715000003</v>
      </c>
      <c r="H171" s="43" t="str">
        <f t="shared" si="22"/>
        <v>N/A</v>
      </c>
      <c r="I171" s="12">
        <v>11.55</v>
      </c>
      <c r="J171" s="12">
        <v>14.12</v>
      </c>
      <c r="K171" s="44" t="s">
        <v>732</v>
      </c>
      <c r="L171" s="9" t="str">
        <f t="shared" si="23"/>
        <v>Yes</v>
      </c>
    </row>
    <row r="172" spans="1:12" x14ac:dyDescent="0.2">
      <c r="A172" s="50" t="s">
        <v>1550</v>
      </c>
      <c r="B172" s="34" t="s">
        <v>217</v>
      </c>
      <c r="C172" s="46">
        <v>2888.7467129000001</v>
      </c>
      <c r="D172" s="43" t="str">
        <f t="shared" si="20"/>
        <v>N/A</v>
      </c>
      <c r="E172" s="46">
        <v>3064.8238830999999</v>
      </c>
      <c r="F172" s="43" t="str">
        <f t="shared" si="21"/>
        <v>N/A</v>
      </c>
      <c r="G172" s="46">
        <v>2328.2774518000001</v>
      </c>
      <c r="H172" s="43" t="str">
        <f t="shared" si="22"/>
        <v>N/A</v>
      </c>
      <c r="I172" s="12">
        <v>6.0949999999999998</v>
      </c>
      <c r="J172" s="12">
        <v>-24</v>
      </c>
      <c r="K172" s="44" t="s">
        <v>732</v>
      </c>
      <c r="L172" s="9" t="str">
        <f t="shared" si="23"/>
        <v>Yes</v>
      </c>
    </row>
    <row r="173" spans="1:12" x14ac:dyDescent="0.2">
      <c r="A173" s="50" t="s">
        <v>1551</v>
      </c>
      <c r="B173" s="34" t="s">
        <v>217</v>
      </c>
      <c r="C173" s="46">
        <v>2944.2260763999998</v>
      </c>
      <c r="D173" s="43" t="str">
        <f t="shared" si="20"/>
        <v>N/A</v>
      </c>
      <c r="E173" s="46">
        <v>2612.3589901</v>
      </c>
      <c r="F173" s="43" t="str">
        <f t="shared" si="21"/>
        <v>N/A</v>
      </c>
      <c r="G173" s="46">
        <v>2342.2298986999999</v>
      </c>
      <c r="H173" s="43" t="str">
        <f t="shared" si="22"/>
        <v>N/A</v>
      </c>
      <c r="I173" s="12">
        <v>-11.3</v>
      </c>
      <c r="J173" s="12">
        <v>-10.3</v>
      </c>
      <c r="K173" s="44" t="s">
        <v>732</v>
      </c>
      <c r="L173" s="9" t="str">
        <f t="shared" si="23"/>
        <v>Yes</v>
      </c>
    </row>
    <row r="174" spans="1:12" x14ac:dyDescent="0.2">
      <c r="A174" s="45" t="s">
        <v>372</v>
      </c>
      <c r="B174" s="34" t="s">
        <v>217</v>
      </c>
      <c r="C174" s="8">
        <v>6.5090934575999997</v>
      </c>
      <c r="D174" s="43" t="str">
        <f t="shared" ref="D174:D203" si="24">IF($B174="N/A","N/A",IF(C174&gt;10,"No",IF(C174&lt;-10,"No","Yes")))</f>
        <v>N/A</v>
      </c>
      <c r="E174" s="8">
        <v>5.8625709489000002</v>
      </c>
      <c r="F174" s="43" t="str">
        <f t="shared" ref="F174:F203" si="25">IF($B174="N/A","N/A",IF(E174&gt;10,"No",IF(E174&lt;-10,"No","Yes")))</f>
        <v>N/A</v>
      </c>
      <c r="G174" s="8">
        <v>3.2447513906999998</v>
      </c>
      <c r="H174" s="43" t="str">
        <f t="shared" ref="H174:H203" si="26">IF($B174="N/A","N/A",IF(G174&gt;10,"No",IF(G174&lt;-10,"No","Yes")))</f>
        <v>N/A</v>
      </c>
      <c r="I174" s="12">
        <v>-9.93</v>
      </c>
      <c r="J174" s="12">
        <v>-44.7</v>
      </c>
      <c r="K174" s="44" t="s">
        <v>732</v>
      </c>
      <c r="L174" s="9" t="str">
        <f t="shared" ref="L174:L203" si="27">IF(J174="Div by 0", "N/A", IF(K174="N/A","N/A", IF(J174&gt;VALUE(MID(K174,1,2)), "No", IF(J174&lt;-1*VALUE(MID(K174,1,2)), "No", "Yes"))))</f>
        <v>No</v>
      </c>
    </row>
    <row r="175" spans="1:12" x14ac:dyDescent="0.2">
      <c r="A175" s="50" t="s">
        <v>483</v>
      </c>
      <c r="B175" s="34" t="s">
        <v>217</v>
      </c>
      <c r="C175" s="8">
        <v>1.5088180261999999</v>
      </c>
      <c r="D175" s="43" t="str">
        <f t="shared" si="24"/>
        <v>N/A</v>
      </c>
      <c r="E175" s="8">
        <v>1.8451915559000001</v>
      </c>
      <c r="F175" s="43" t="str">
        <f t="shared" si="25"/>
        <v>N/A</v>
      </c>
      <c r="G175" s="8">
        <v>1.8220560097</v>
      </c>
      <c r="H175" s="43" t="str">
        <f t="shared" si="26"/>
        <v>N/A</v>
      </c>
      <c r="I175" s="12">
        <v>22.29</v>
      </c>
      <c r="J175" s="12">
        <v>-1.25</v>
      </c>
      <c r="K175" s="44" t="s">
        <v>732</v>
      </c>
      <c r="L175" s="9" t="str">
        <f t="shared" si="27"/>
        <v>Yes</v>
      </c>
    </row>
    <row r="176" spans="1:12" x14ac:dyDescent="0.2">
      <c r="A176" s="50" t="s">
        <v>484</v>
      </c>
      <c r="B176" s="34" t="s">
        <v>217</v>
      </c>
      <c r="C176" s="8">
        <v>4.3429900399000001</v>
      </c>
      <c r="D176" s="43" t="str">
        <f t="shared" si="24"/>
        <v>N/A</v>
      </c>
      <c r="E176" s="8">
        <v>4.6796064876000001</v>
      </c>
      <c r="F176" s="43" t="str">
        <f t="shared" si="25"/>
        <v>N/A</v>
      </c>
      <c r="G176" s="8">
        <v>4.2885299381999999</v>
      </c>
      <c r="H176" s="43" t="str">
        <f t="shared" si="26"/>
        <v>N/A</v>
      </c>
      <c r="I176" s="12">
        <v>7.7510000000000003</v>
      </c>
      <c r="J176" s="12">
        <v>-8.36</v>
      </c>
      <c r="K176" s="44" t="s">
        <v>732</v>
      </c>
      <c r="L176" s="9" t="str">
        <f t="shared" si="27"/>
        <v>Yes</v>
      </c>
    </row>
    <row r="177" spans="1:12" x14ac:dyDescent="0.2">
      <c r="A177" s="50" t="s">
        <v>485</v>
      </c>
      <c r="B177" s="34" t="s">
        <v>217</v>
      </c>
      <c r="C177" s="8">
        <v>10.119983133</v>
      </c>
      <c r="D177" s="43" t="str">
        <f t="shared" si="24"/>
        <v>N/A</v>
      </c>
      <c r="E177" s="8">
        <v>8.8739412057999996</v>
      </c>
      <c r="F177" s="43" t="str">
        <f t="shared" si="25"/>
        <v>N/A</v>
      </c>
      <c r="G177" s="8">
        <v>2.4724706612</v>
      </c>
      <c r="H177" s="43" t="str">
        <f t="shared" si="26"/>
        <v>N/A</v>
      </c>
      <c r="I177" s="12">
        <v>-12.3</v>
      </c>
      <c r="J177" s="12">
        <v>-72.099999999999994</v>
      </c>
      <c r="K177" s="44" t="s">
        <v>732</v>
      </c>
      <c r="L177" s="9" t="str">
        <f t="shared" si="27"/>
        <v>No</v>
      </c>
    </row>
    <row r="178" spans="1:12" x14ac:dyDescent="0.2">
      <c r="A178" s="50" t="s">
        <v>486</v>
      </c>
      <c r="B178" s="34" t="s">
        <v>217</v>
      </c>
      <c r="C178" s="8">
        <v>6.9301649776999996</v>
      </c>
      <c r="D178" s="43" t="str">
        <f t="shared" si="24"/>
        <v>N/A</v>
      </c>
      <c r="E178" s="8">
        <v>5.4395039150000004</v>
      </c>
      <c r="F178" s="43" t="str">
        <f t="shared" si="25"/>
        <v>N/A</v>
      </c>
      <c r="G178" s="8">
        <v>3.7735203947999998</v>
      </c>
      <c r="H178" s="43" t="str">
        <f t="shared" si="26"/>
        <v>N/A</v>
      </c>
      <c r="I178" s="12">
        <v>-21.5</v>
      </c>
      <c r="J178" s="12">
        <v>-30.6</v>
      </c>
      <c r="K178" s="44" t="s">
        <v>732</v>
      </c>
      <c r="L178" s="9" t="str">
        <f t="shared" si="27"/>
        <v>No</v>
      </c>
    </row>
    <row r="179" spans="1:12" x14ac:dyDescent="0.2">
      <c r="A179" s="45" t="s">
        <v>1552</v>
      </c>
      <c r="B179" s="34" t="s">
        <v>217</v>
      </c>
      <c r="C179" s="8">
        <v>0.69850836930000004</v>
      </c>
      <c r="D179" s="43" t="str">
        <f t="shared" si="24"/>
        <v>N/A</v>
      </c>
      <c r="E179" s="8">
        <v>0.61983575869999996</v>
      </c>
      <c r="F179" s="43" t="str">
        <f t="shared" si="25"/>
        <v>N/A</v>
      </c>
      <c r="G179" s="8">
        <v>0.51194392300000002</v>
      </c>
      <c r="H179" s="43" t="str">
        <f t="shared" si="26"/>
        <v>N/A</v>
      </c>
      <c r="I179" s="12">
        <v>-11.3</v>
      </c>
      <c r="J179" s="12">
        <v>-17.399999999999999</v>
      </c>
      <c r="K179" s="44" t="s">
        <v>732</v>
      </c>
      <c r="L179" s="9" t="str">
        <f t="shared" si="27"/>
        <v>Yes</v>
      </c>
    </row>
    <row r="180" spans="1:12" x14ac:dyDescent="0.2">
      <c r="A180" s="50" t="s">
        <v>1553</v>
      </c>
      <c r="B180" s="34" t="s">
        <v>217</v>
      </c>
      <c r="C180" s="8">
        <v>2.7389625383</v>
      </c>
      <c r="D180" s="43" t="str">
        <f t="shared" si="24"/>
        <v>N/A</v>
      </c>
      <c r="E180" s="8">
        <v>2.6270523846999998</v>
      </c>
      <c r="F180" s="43" t="str">
        <f t="shared" si="25"/>
        <v>N/A</v>
      </c>
      <c r="G180" s="8">
        <v>2.7222125586999999</v>
      </c>
      <c r="H180" s="43" t="str">
        <f t="shared" si="26"/>
        <v>N/A</v>
      </c>
      <c r="I180" s="12">
        <v>-4.09</v>
      </c>
      <c r="J180" s="12">
        <v>3.6219999999999999</v>
      </c>
      <c r="K180" s="44" t="s">
        <v>732</v>
      </c>
      <c r="L180" s="9" t="str">
        <f t="shared" si="27"/>
        <v>Yes</v>
      </c>
    </row>
    <row r="181" spans="1:12" x14ac:dyDescent="0.2">
      <c r="A181" s="50" t="s">
        <v>1554</v>
      </c>
      <c r="B181" s="34" t="s">
        <v>217</v>
      </c>
      <c r="C181" s="8">
        <v>1.0945952778000001</v>
      </c>
      <c r="D181" s="43" t="str">
        <f t="shared" si="24"/>
        <v>N/A</v>
      </c>
      <c r="E181" s="8">
        <v>1.1360614923000001</v>
      </c>
      <c r="F181" s="43" t="str">
        <f t="shared" si="25"/>
        <v>N/A</v>
      </c>
      <c r="G181" s="8">
        <v>1.1100790648000001</v>
      </c>
      <c r="H181" s="43" t="str">
        <f t="shared" si="26"/>
        <v>N/A</v>
      </c>
      <c r="I181" s="12">
        <v>3.7879999999999998</v>
      </c>
      <c r="J181" s="12">
        <v>-2.29</v>
      </c>
      <c r="K181" s="44" t="s">
        <v>732</v>
      </c>
      <c r="L181" s="9" t="str">
        <f t="shared" si="27"/>
        <v>Yes</v>
      </c>
    </row>
    <row r="182" spans="1:12" x14ac:dyDescent="0.2">
      <c r="A182" s="50" t="s">
        <v>1555</v>
      </c>
      <c r="B182" s="34" t="s">
        <v>217</v>
      </c>
      <c r="C182" s="8">
        <v>8.4333192799999998E-2</v>
      </c>
      <c r="D182" s="43" t="str">
        <f t="shared" si="24"/>
        <v>N/A</v>
      </c>
      <c r="E182" s="8">
        <v>6.9755854500000006E-2</v>
      </c>
      <c r="F182" s="43" t="str">
        <f t="shared" si="25"/>
        <v>N/A</v>
      </c>
      <c r="G182" s="8">
        <v>4.2651088199999999E-2</v>
      </c>
      <c r="H182" s="43" t="str">
        <f t="shared" si="26"/>
        <v>N/A</v>
      </c>
      <c r="I182" s="12">
        <v>-17.3</v>
      </c>
      <c r="J182" s="12">
        <v>-38.9</v>
      </c>
      <c r="K182" s="44" t="s">
        <v>732</v>
      </c>
      <c r="L182" s="9" t="str">
        <f t="shared" si="27"/>
        <v>No</v>
      </c>
    </row>
    <row r="183" spans="1:12" x14ac:dyDescent="0.2">
      <c r="A183" s="50" t="s">
        <v>1556</v>
      </c>
      <c r="B183" s="34" t="s">
        <v>217</v>
      </c>
      <c r="C183" s="8">
        <v>5.7015688500000002E-2</v>
      </c>
      <c r="D183" s="43" t="str">
        <f t="shared" si="24"/>
        <v>N/A</v>
      </c>
      <c r="E183" s="8">
        <v>5.4295021999999998E-2</v>
      </c>
      <c r="F183" s="43" t="str">
        <f t="shared" si="25"/>
        <v>N/A</v>
      </c>
      <c r="G183" s="8">
        <v>4.55876822E-2</v>
      </c>
      <c r="H183" s="43" t="str">
        <f t="shared" si="26"/>
        <v>N/A</v>
      </c>
      <c r="I183" s="12">
        <v>-4.7699999999999996</v>
      </c>
      <c r="J183" s="12">
        <v>-16</v>
      </c>
      <c r="K183" s="44" t="s">
        <v>732</v>
      </c>
      <c r="L183" s="9" t="str">
        <f t="shared" si="27"/>
        <v>Yes</v>
      </c>
    </row>
    <row r="184" spans="1:12" x14ac:dyDescent="0.2">
      <c r="A184" s="45" t="s">
        <v>97</v>
      </c>
      <c r="B184" s="34" t="s">
        <v>217</v>
      </c>
      <c r="C184" s="8">
        <v>4.9438740349000003</v>
      </c>
      <c r="D184" s="43" t="str">
        <f t="shared" si="24"/>
        <v>N/A</v>
      </c>
      <c r="E184" s="8">
        <v>3.5825695286000001</v>
      </c>
      <c r="F184" s="43" t="str">
        <f t="shared" si="25"/>
        <v>N/A</v>
      </c>
      <c r="G184" s="8">
        <v>3.0677884366999999</v>
      </c>
      <c r="H184" s="43" t="str">
        <f t="shared" si="26"/>
        <v>N/A</v>
      </c>
      <c r="I184" s="12">
        <v>-27.5</v>
      </c>
      <c r="J184" s="12">
        <v>-14.4</v>
      </c>
      <c r="K184" s="44" t="s">
        <v>732</v>
      </c>
      <c r="L184" s="9" t="str">
        <f t="shared" si="27"/>
        <v>Yes</v>
      </c>
    </row>
    <row r="185" spans="1:12" x14ac:dyDescent="0.2">
      <c r="A185" s="50" t="s">
        <v>487</v>
      </c>
      <c r="B185" s="34" t="s">
        <v>217</v>
      </c>
      <c r="C185" s="8">
        <v>0.94350889760000001</v>
      </c>
      <c r="D185" s="43" t="str">
        <f t="shared" si="24"/>
        <v>N/A</v>
      </c>
      <c r="E185" s="8">
        <v>1.0476935106</v>
      </c>
      <c r="F185" s="43" t="str">
        <f t="shared" si="25"/>
        <v>N/A</v>
      </c>
      <c r="G185" s="8">
        <v>1.3654548617</v>
      </c>
      <c r="H185" s="43" t="str">
        <f t="shared" si="26"/>
        <v>N/A</v>
      </c>
      <c r="I185" s="12">
        <v>11.04</v>
      </c>
      <c r="J185" s="12">
        <v>30.33</v>
      </c>
      <c r="K185" s="44" t="s">
        <v>732</v>
      </c>
      <c r="L185" s="9" t="str">
        <f t="shared" si="27"/>
        <v>No</v>
      </c>
    </row>
    <row r="186" spans="1:12" x14ac:dyDescent="0.2">
      <c r="A186" s="50" t="s">
        <v>488</v>
      </c>
      <c r="B186" s="34" t="s">
        <v>217</v>
      </c>
      <c r="C186" s="8">
        <v>3.8778502451999999</v>
      </c>
      <c r="D186" s="43" t="str">
        <f t="shared" si="24"/>
        <v>N/A</v>
      </c>
      <c r="E186" s="8">
        <v>3.8819462909000002</v>
      </c>
      <c r="F186" s="43" t="str">
        <f t="shared" si="25"/>
        <v>N/A</v>
      </c>
      <c r="G186" s="8">
        <v>3.9464443488000001</v>
      </c>
      <c r="H186" s="43" t="str">
        <f t="shared" si="26"/>
        <v>N/A</v>
      </c>
      <c r="I186" s="12">
        <v>0.1056</v>
      </c>
      <c r="J186" s="12">
        <v>1.661</v>
      </c>
      <c r="K186" s="44" t="s">
        <v>732</v>
      </c>
      <c r="L186" s="9" t="str">
        <f t="shared" si="27"/>
        <v>Yes</v>
      </c>
    </row>
    <row r="187" spans="1:12" x14ac:dyDescent="0.2">
      <c r="A187" s="50" t="s">
        <v>489</v>
      </c>
      <c r="B187" s="34" t="s">
        <v>217</v>
      </c>
      <c r="C187" s="8">
        <v>9.1980680031999995</v>
      </c>
      <c r="D187" s="43" t="str">
        <f t="shared" si="24"/>
        <v>N/A</v>
      </c>
      <c r="E187" s="8">
        <v>5.3230360404999999</v>
      </c>
      <c r="F187" s="43" t="str">
        <f t="shared" si="25"/>
        <v>N/A</v>
      </c>
      <c r="G187" s="8">
        <v>3.8592772579000001</v>
      </c>
      <c r="H187" s="43" t="str">
        <f t="shared" si="26"/>
        <v>N/A</v>
      </c>
      <c r="I187" s="12">
        <v>-42.1</v>
      </c>
      <c r="J187" s="12">
        <v>-27.5</v>
      </c>
      <c r="K187" s="44" t="s">
        <v>732</v>
      </c>
      <c r="L187" s="9" t="str">
        <f t="shared" si="27"/>
        <v>Yes</v>
      </c>
    </row>
    <row r="188" spans="1:12" x14ac:dyDescent="0.2">
      <c r="A188" s="50" t="s">
        <v>490</v>
      </c>
      <c r="B188" s="34" t="s">
        <v>217</v>
      </c>
      <c r="C188" s="8">
        <v>3.4853138621999999</v>
      </c>
      <c r="D188" s="43" t="str">
        <f t="shared" si="24"/>
        <v>N/A</v>
      </c>
      <c r="E188" s="8">
        <v>2.8347716750999998</v>
      </c>
      <c r="F188" s="43" t="str">
        <f t="shared" si="25"/>
        <v>N/A</v>
      </c>
      <c r="G188" s="8">
        <v>2.373978551</v>
      </c>
      <c r="H188" s="43" t="str">
        <f t="shared" si="26"/>
        <v>N/A</v>
      </c>
      <c r="I188" s="12">
        <v>-18.7</v>
      </c>
      <c r="J188" s="12">
        <v>-16.3</v>
      </c>
      <c r="K188" s="44" t="s">
        <v>732</v>
      </c>
      <c r="L188" s="9" t="str">
        <f t="shared" si="27"/>
        <v>Yes</v>
      </c>
    </row>
    <row r="189" spans="1:12" x14ac:dyDescent="0.2">
      <c r="A189" s="45" t="s">
        <v>118</v>
      </c>
      <c r="B189" s="34" t="s">
        <v>217</v>
      </c>
      <c r="C189" s="8">
        <v>39.053976708999997</v>
      </c>
      <c r="D189" s="43" t="str">
        <f t="shared" si="24"/>
        <v>N/A</v>
      </c>
      <c r="E189" s="8">
        <v>35.630918747000003</v>
      </c>
      <c r="F189" s="43" t="str">
        <f t="shared" si="25"/>
        <v>N/A</v>
      </c>
      <c r="G189" s="8">
        <v>27.468008887</v>
      </c>
      <c r="H189" s="43" t="str">
        <f t="shared" si="26"/>
        <v>N/A</v>
      </c>
      <c r="I189" s="12">
        <v>-8.76</v>
      </c>
      <c r="J189" s="12">
        <v>-22.9</v>
      </c>
      <c r="K189" s="44" t="s">
        <v>732</v>
      </c>
      <c r="L189" s="9" t="str">
        <f t="shared" si="27"/>
        <v>Yes</v>
      </c>
    </row>
    <row r="190" spans="1:12" x14ac:dyDescent="0.2">
      <c r="A190" s="50" t="s">
        <v>491</v>
      </c>
      <c r="B190" s="34" t="s">
        <v>217</v>
      </c>
      <c r="C190" s="8">
        <v>8.5672200325999999</v>
      </c>
      <c r="D190" s="43" t="str">
        <f t="shared" si="24"/>
        <v>N/A</v>
      </c>
      <c r="E190" s="8">
        <v>8.6043784205999998</v>
      </c>
      <c r="F190" s="43" t="str">
        <f t="shared" si="25"/>
        <v>N/A</v>
      </c>
      <c r="G190" s="8">
        <v>8.7667420421000006</v>
      </c>
      <c r="H190" s="43" t="str">
        <f t="shared" si="26"/>
        <v>N/A</v>
      </c>
      <c r="I190" s="12">
        <v>0.43369999999999997</v>
      </c>
      <c r="J190" s="12">
        <v>1.887</v>
      </c>
      <c r="K190" s="44" t="s">
        <v>732</v>
      </c>
      <c r="L190" s="9" t="str">
        <f t="shared" si="27"/>
        <v>Yes</v>
      </c>
    </row>
    <row r="191" spans="1:12" x14ac:dyDescent="0.2">
      <c r="A191" s="50" t="s">
        <v>492</v>
      </c>
      <c r="B191" s="34" t="s">
        <v>217</v>
      </c>
      <c r="C191" s="8">
        <v>23.479447899</v>
      </c>
      <c r="D191" s="43" t="str">
        <f t="shared" si="24"/>
        <v>N/A</v>
      </c>
      <c r="E191" s="8">
        <v>22.859007516999998</v>
      </c>
      <c r="F191" s="43" t="str">
        <f t="shared" si="25"/>
        <v>N/A</v>
      </c>
      <c r="G191" s="8">
        <v>21.197979202999999</v>
      </c>
      <c r="H191" s="43" t="str">
        <f t="shared" si="26"/>
        <v>N/A</v>
      </c>
      <c r="I191" s="12">
        <v>-2.64</v>
      </c>
      <c r="J191" s="12">
        <v>-7.27</v>
      </c>
      <c r="K191" s="44" t="s">
        <v>732</v>
      </c>
      <c r="L191" s="9" t="str">
        <f t="shared" si="27"/>
        <v>Yes</v>
      </c>
    </row>
    <row r="192" spans="1:12" x14ac:dyDescent="0.2">
      <c r="A192" s="50" t="s">
        <v>493</v>
      </c>
      <c r="B192" s="34" t="s">
        <v>217</v>
      </c>
      <c r="C192" s="8">
        <v>73.001878329999997</v>
      </c>
      <c r="D192" s="43" t="str">
        <f t="shared" si="24"/>
        <v>N/A</v>
      </c>
      <c r="E192" s="8">
        <v>67.294469356999997</v>
      </c>
      <c r="F192" s="43" t="str">
        <f t="shared" si="25"/>
        <v>N/A</v>
      </c>
      <c r="G192" s="8">
        <v>45.866721812000002</v>
      </c>
      <c r="H192" s="43" t="str">
        <f t="shared" si="26"/>
        <v>N/A</v>
      </c>
      <c r="I192" s="12">
        <v>-7.82</v>
      </c>
      <c r="J192" s="12">
        <v>-31.8</v>
      </c>
      <c r="K192" s="44" t="s">
        <v>732</v>
      </c>
      <c r="L192" s="9" t="str">
        <f t="shared" si="27"/>
        <v>No</v>
      </c>
    </row>
    <row r="193" spans="1:12" x14ac:dyDescent="0.2">
      <c r="A193" s="50" t="s">
        <v>494</v>
      </c>
      <c r="B193" s="34" t="s">
        <v>217</v>
      </c>
      <c r="C193" s="8">
        <v>31.893840466</v>
      </c>
      <c r="D193" s="43" t="str">
        <f t="shared" si="24"/>
        <v>N/A</v>
      </c>
      <c r="E193" s="8">
        <v>25.818711779000001</v>
      </c>
      <c r="F193" s="43" t="str">
        <f t="shared" si="25"/>
        <v>N/A</v>
      </c>
      <c r="G193" s="8">
        <v>19.299545262999999</v>
      </c>
      <c r="H193" s="43" t="str">
        <f t="shared" si="26"/>
        <v>N/A</v>
      </c>
      <c r="I193" s="12">
        <v>-19</v>
      </c>
      <c r="J193" s="12">
        <v>-25.2</v>
      </c>
      <c r="K193" s="44" t="s">
        <v>732</v>
      </c>
      <c r="L193" s="9" t="str">
        <f t="shared" si="27"/>
        <v>Yes</v>
      </c>
    </row>
    <row r="194" spans="1:12" x14ac:dyDescent="0.2">
      <c r="A194" s="45" t="s">
        <v>1557</v>
      </c>
      <c r="B194" s="34" t="s">
        <v>217</v>
      </c>
      <c r="C194" s="35">
        <v>4.4461193359999998</v>
      </c>
      <c r="D194" s="43" t="str">
        <f t="shared" si="24"/>
        <v>N/A</v>
      </c>
      <c r="E194" s="35">
        <v>4.4442810174999998</v>
      </c>
      <c r="F194" s="43" t="str">
        <f t="shared" si="25"/>
        <v>N/A</v>
      </c>
      <c r="G194" s="35">
        <v>4.6194267515999998</v>
      </c>
      <c r="H194" s="43" t="str">
        <f t="shared" si="26"/>
        <v>N/A</v>
      </c>
      <c r="I194" s="12">
        <v>-4.1000000000000002E-2</v>
      </c>
      <c r="J194" s="12">
        <v>3.9409999999999998</v>
      </c>
      <c r="K194" s="44" t="s">
        <v>732</v>
      </c>
      <c r="L194" s="9" t="str">
        <f t="shared" si="27"/>
        <v>Yes</v>
      </c>
    </row>
    <row r="195" spans="1:12" x14ac:dyDescent="0.2">
      <c r="A195" s="50" t="s">
        <v>1558</v>
      </c>
      <c r="B195" s="34" t="s">
        <v>217</v>
      </c>
      <c r="C195" s="35">
        <v>1.4274406332</v>
      </c>
      <c r="D195" s="43" t="str">
        <f t="shared" si="24"/>
        <v>N/A</v>
      </c>
      <c r="E195" s="35">
        <v>1.8728813558999999</v>
      </c>
      <c r="F195" s="43" t="str">
        <f t="shared" si="25"/>
        <v>N/A</v>
      </c>
      <c r="G195" s="35">
        <v>0.88305489260000003</v>
      </c>
      <c r="H195" s="43" t="str">
        <f t="shared" si="26"/>
        <v>N/A</v>
      </c>
      <c r="I195" s="12">
        <v>31.21</v>
      </c>
      <c r="J195" s="12">
        <v>-52.9</v>
      </c>
      <c r="K195" s="44" t="s">
        <v>732</v>
      </c>
      <c r="L195" s="9" t="str">
        <f t="shared" si="27"/>
        <v>No</v>
      </c>
    </row>
    <row r="196" spans="1:12" x14ac:dyDescent="0.2">
      <c r="A196" s="50" t="s">
        <v>1559</v>
      </c>
      <c r="B196" s="34" t="s">
        <v>217</v>
      </c>
      <c r="C196" s="35">
        <v>8.187427241</v>
      </c>
      <c r="D196" s="43" t="str">
        <f t="shared" si="24"/>
        <v>N/A</v>
      </c>
      <c r="E196" s="35">
        <v>7.8775826446000004</v>
      </c>
      <c r="F196" s="43" t="str">
        <f t="shared" si="25"/>
        <v>N/A</v>
      </c>
      <c r="G196" s="35">
        <v>7.3856312730999996</v>
      </c>
      <c r="H196" s="43" t="str">
        <f t="shared" si="26"/>
        <v>N/A</v>
      </c>
      <c r="I196" s="12">
        <v>-3.78</v>
      </c>
      <c r="J196" s="12">
        <v>-6.24</v>
      </c>
      <c r="K196" s="44" t="s">
        <v>732</v>
      </c>
      <c r="L196" s="9" t="str">
        <f t="shared" si="27"/>
        <v>Yes</v>
      </c>
    </row>
    <row r="197" spans="1:12" x14ac:dyDescent="0.2">
      <c r="A197" s="50" t="s">
        <v>1560</v>
      </c>
      <c r="B197" s="34" t="s">
        <v>217</v>
      </c>
      <c r="C197" s="35">
        <v>3.8526515151999998</v>
      </c>
      <c r="D197" s="43" t="str">
        <f t="shared" si="24"/>
        <v>N/A</v>
      </c>
      <c r="E197" s="35">
        <v>3.8504585438999999</v>
      </c>
      <c r="F197" s="43" t="str">
        <f t="shared" si="25"/>
        <v>N/A</v>
      </c>
      <c r="G197" s="35">
        <v>4.2608468373999999</v>
      </c>
      <c r="H197" s="43" t="str">
        <f t="shared" si="26"/>
        <v>N/A</v>
      </c>
      <c r="I197" s="12">
        <v>-5.7000000000000002E-2</v>
      </c>
      <c r="J197" s="12">
        <v>10.66</v>
      </c>
      <c r="K197" s="44" t="s">
        <v>732</v>
      </c>
      <c r="L197" s="9" t="str">
        <f t="shared" si="27"/>
        <v>Yes</v>
      </c>
    </row>
    <row r="198" spans="1:12" x14ac:dyDescent="0.2">
      <c r="A198" s="50" t="s">
        <v>1561</v>
      </c>
      <c r="B198" s="34" t="s">
        <v>217</v>
      </c>
      <c r="C198" s="35">
        <v>3.8755307856000001</v>
      </c>
      <c r="D198" s="43" t="str">
        <f t="shared" si="24"/>
        <v>N/A</v>
      </c>
      <c r="E198" s="35">
        <v>3.8505384817000001</v>
      </c>
      <c r="F198" s="43" t="str">
        <f t="shared" si="25"/>
        <v>N/A</v>
      </c>
      <c r="G198" s="35">
        <v>3.717909997</v>
      </c>
      <c r="H198" s="43" t="str">
        <f t="shared" si="26"/>
        <v>N/A</v>
      </c>
      <c r="I198" s="12">
        <v>-0.64500000000000002</v>
      </c>
      <c r="J198" s="12">
        <v>-3.44</v>
      </c>
      <c r="K198" s="44" t="s">
        <v>732</v>
      </c>
      <c r="L198" s="9" t="str">
        <f t="shared" si="27"/>
        <v>Yes</v>
      </c>
    </row>
    <row r="199" spans="1:12" x14ac:dyDescent="0.2">
      <c r="A199" s="45" t="s">
        <v>1562</v>
      </c>
      <c r="B199" s="34" t="s">
        <v>217</v>
      </c>
      <c r="C199" s="35">
        <v>157.89799331</v>
      </c>
      <c r="D199" s="43" t="str">
        <f t="shared" si="24"/>
        <v>N/A</v>
      </c>
      <c r="E199" s="35">
        <v>152.09492635000001</v>
      </c>
      <c r="F199" s="43" t="str">
        <f t="shared" si="25"/>
        <v>N/A</v>
      </c>
      <c r="G199" s="35">
        <v>155.53742640999999</v>
      </c>
      <c r="H199" s="43" t="str">
        <f t="shared" si="26"/>
        <v>N/A</v>
      </c>
      <c r="I199" s="12">
        <v>-3.68</v>
      </c>
      <c r="J199" s="12">
        <v>2.2629999999999999</v>
      </c>
      <c r="K199" s="44" t="s">
        <v>732</v>
      </c>
      <c r="L199" s="9" t="str">
        <f t="shared" si="27"/>
        <v>Yes</v>
      </c>
    </row>
    <row r="200" spans="1:12" x14ac:dyDescent="0.2">
      <c r="A200" s="50" t="s">
        <v>1563</v>
      </c>
      <c r="B200" s="34" t="s">
        <v>217</v>
      </c>
      <c r="C200" s="35">
        <v>186.84447674</v>
      </c>
      <c r="D200" s="43" t="str">
        <f t="shared" si="24"/>
        <v>N/A</v>
      </c>
      <c r="E200" s="35">
        <v>182.22767856999999</v>
      </c>
      <c r="F200" s="43" t="str">
        <f t="shared" si="25"/>
        <v>N/A</v>
      </c>
      <c r="G200" s="35">
        <v>181.46325879</v>
      </c>
      <c r="H200" s="43" t="str">
        <f t="shared" si="26"/>
        <v>N/A</v>
      </c>
      <c r="I200" s="12">
        <v>-2.4700000000000002</v>
      </c>
      <c r="J200" s="12">
        <v>-0.41899999999999998</v>
      </c>
      <c r="K200" s="44" t="s">
        <v>732</v>
      </c>
      <c r="L200" s="9" t="str">
        <f t="shared" si="27"/>
        <v>Yes</v>
      </c>
    </row>
    <row r="201" spans="1:12" x14ac:dyDescent="0.2">
      <c r="A201" s="50" t="s">
        <v>1564</v>
      </c>
      <c r="B201" s="34" t="s">
        <v>217</v>
      </c>
      <c r="C201" s="35">
        <v>131.28868360000001</v>
      </c>
      <c r="D201" s="43" t="str">
        <f t="shared" si="24"/>
        <v>N/A</v>
      </c>
      <c r="E201" s="35">
        <v>126.18723404000001</v>
      </c>
      <c r="F201" s="43" t="str">
        <f t="shared" si="25"/>
        <v>N/A</v>
      </c>
      <c r="G201" s="35">
        <v>138.56530612</v>
      </c>
      <c r="H201" s="43" t="str">
        <f t="shared" si="26"/>
        <v>N/A</v>
      </c>
      <c r="I201" s="12">
        <v>-3.89</v>
      </c>
      <c r="J201" s="12">
        <v>9.8089999999999993</v>
      </c>
      <c r="K201" s="44" t="s">
        <v>732</v>
      </c>
      <c r="L201" s="9" t="str">
        <f t="shared" si="27"/>
        <v>Yes</v>
      </c>
    </row>
    <row r="202" spans="1:12" x14ac:dyDescent="0.2">
      <c r="A202" s="50" t="s">
        <v>1565</v>
      </c>
      <c r="B202" s="34" t="s">
        <v>217</v>
      </c>
      <c r="C202" s="35">
        <v>58.5</v>
      </c>
      <c r="D202" s="43" t="str">
        <f t="shared" si="24"/>
        <v>N/A</v>
      </c>
      <c r="E202" s="35">
        <v>78.357142856999999</v>
      </c>
      <c r="F202" s="43" t="str">
        <f t="shared" si="25"/>
        <v>N/A</v>
      </c>
      <c r="G202" s="35">
        <v>72.696969697</v>
      </c>
      <c r="H202" s="43" t="str">
        <f t="shared" si="26"/>
        <v>N/A</v>
      </c>
      <c r="I202" s="12">
        <v>33.94</v>
      </c>
      <c r="J202" s="12">
        <v>-7.22</v>
      </c>
      <c r="K202" s="44" t="s">
        <v>732</v>
      </c>
      <c r="L202" s="9" t="str">
        <f t="shared" si="27"/>
        <v>Yes</v>
      </c>
    </row>
    <row r="203" spans="1:12" x14ac:dyDescent="0.2">
      <c r="A203" s="50" t="s">
        <v>1566</v>
      </c>
      <c r="B203" s="34" t="s">
        <v>217</v>
      </c>
      <c r="C203" s="35">
        <v>28.225806452</v>
      </c>
      <c r="D203" s="43" t="str">
        <f t="shared" si="24"/>
        <v>N/A</v>
      </c>
      <c r="E203" s="35">
        <v>21.157894736999999</v>
      </c>
      <c r="F203" s="43" t="str">
        <f t="shared" si="25"/>
        <v>N/A</v>
      </c>
      <c r="G203" s="35">
        <v>26.05</v>
      </c>
      <c r="H203" s="43" t="str">
        <f t="shared" si="26"/>
        <v>N/A</v>
      </c>
      <c r="I203" s="12">
        <v>-25</v>
      </c>
      <c r="J203" s="12">
        <v>23.12</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18</v>
      </c>
      <c r="H204" s="43" t="str">
        <f t="shared" ref="H204:H214" si="30">IF($B204="N/A","N/A",IF(G204&gt;10,"No",IF(G204&lt;-10,"No","Yes")))</f>
        <v>N/A</v>
      </c>
      <c r="I204" s="12">
        <v>0</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39</v>
      </c>
      <c r="D205" s="43" t="str">
        <f t="shared" si="28"/>
        <v>N/A</v>
      </c>
      <c r="E205" s="35">
        <v>44</v>
      </c>
      <c r="F205" s="43" t="str">
        <f t="shared" si="29"/>
        <v>N/A</v>
      </c>
      <c r="G205" s="35">
        <v>70</v>
      </c>
      <c r="H205" s="43" t="str">
        <f t="shared" si="30"/>
        <v>N/A</v>
      </c>
      <c r="I205" s="12">
        <v>12.82</v>
      </c>
      <c r="J205" s="12">
        <v>59.09</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0</v>
      </c>
      <c r="J206" s="12">
        <v>0</v>
      </c>
      <c r="K206" s="14" t="s">
        <v>217</v>
      </c>
      <c r="L206" s="9" t="str">
        <f t="shared" si="31"/>
        <v>N/A</v>
      </c>
    </row>
    <row r="207" spans="1:12" ht="25.5" x14ac:dyDescent="0.2">
      <c r="A207" s="45" t="s">
        <v>1567</v>
      </c>
      <c r="B207" s="34" t="s">
        <v>217</v>
      </c>
      <c r="C207" s="35">
        <v>11</v>
      </c>
      <c r="D207" s="43" t="str">
        <f t="shared" si="28"/>
        <v>N/A</v>
      </c>
      <c r="E207" s="35">
        <v>11</v>
      </c>
      <c r="F207" s="43" t="str">
        <f t="shared" si="29"/>
        <v>N/A</v>
      </c>
      <c r="G207" s="35">
        <v>11</v>
      </c>
      <c r="H207" s="43" t="str">
        <f t="shared" si="30"/>
        <v>N/A</v>
      </c>
      <c r="I207" s="12">
        <v>200</v>
      </c>
      <c r="J207" s="12">
        <v>0</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0</v>
      </c>
      <c r="J208" s="12">
        <v>0</v>
      </c>
      <c r="K208" s="14" t="s">
        <v>217</v>
      </c>
      <c r="L208" s="9" t="str">
        <f t="shared" si="31"/>
        <v>N/A</v>
      </c>
    </row>
    <row r="209" spans="1:12" x14ac:dyDescent="0.2">
      <c r="A209" s="45" t="s">
        <v>1616</v>
      </c>
      <c r="B209" s="34" t="s">
        <v>217</v>
      </c>
      <c r="C209" s="35">
        <v>284</v>
      </c>
      <c r="D209" s="43" t="str">
        <f t="shared" si="28"/>
        <v>N/A</v>
      </c>
      <c r="E209" s="35">
        <v>336</v>
      </c>
      <c r="F209" s="43" t="str">
        <f t="shared" si="29"/>
        <v>N/A</v>
      </c>
      <c r="G209" s="35">
        <v>423</v>
      </c>
      <c r="H209" s="43" t="str">
        <f t="shared" si="30"/>
        <v>N/A</v>
      </c>
      <c r="I209" s="12">
        <v>18.309999999999999</v>
      </c>
      <c r="J209" s="12">
        <v>25.89</v>
      </c>
      <c r="K209" s="14" t="s">
        <v>217</v>
      </c>
      <c r="L209" s="9" t="str">
        <f t="shared" si="31"/>
        <v>N/A</v>
      </c>
    </row>
    <row r="210" spans="1:12" x14ac:dyDescent="0.2">
      <c r="A210" s="45" t="s">
        <v>125</v>
      </c>
      <c r="B210" s="34" t="s">
        <v>217</v>
      </c>
      <c r="C210" s="46">
        <v>2207325</v>
      </c>
      <c r="D210" s="43" t="str">
        <f t="shared" si="28"/>
        <v>N/A</v>
      </c>
      <c r="E210" s="46">
        <v>3106283</v>
      </c>
      <c r="F210" s="43" t="str">
        <f t="shared" si="29"/>
        <v>N/A</v>
      </c>
      <c r="G210" s="46">
        <v>14934533</v>
      </c>
      <c r="H210" s="43" t="str">
        <f t="shared" si="30"/>
        <v>N/A</v>
      </c>
      <c r="I210" s="12">
        <v>40.729999999999997</v>
      </c>
      <c r="J210" s="12">
        <v>380.8</v>
      </c>
      <c r="K210" s="14" t="s">
        <v>217</v>
      </c>
      <c r="L210" s="9" t="str">
        <f t="shared" si="31"/>
        <v>N/A</v>
      </c>
    </row>
    <row r="211" spans="1:12" x14ac:dyDescent="0.2">
      <c r="A211" s="45" t="s">
        <v>1617</v>
      </c>
      <c r="B211" s="34" t="s">
        <v>217</v>
      </c>
      <c r="C211" s="46">
        <v>2154868</v>
      </c>
      <c r="D211" s="43" t="str">
        <f t="shared" si="28"/>
        <v>N/A</v>
      </c>
      <c r="E211" s="46">
        <v>507936</v>
      </c>
      <c r="F211" s="43" t="str">
        <f t="shared" si="29"/>
        <v>N/A</v>
      </c>
      <c r="G211" s="46">
        <v>623493</v>
      </c>
      <c r="H211" s="43" t="str">
        <f t="shared" si="30"/>
        <v>N/A</v>
      </c>
      <c r="I211" s="12">
        <v>-76.400000000000006</v>
      </c>
      <c r="J211" s="12">
        <v>22.75</v>
      </c>
      <c r="K211" s="14" t="s">
        <v>217</v>
      </c>
      <c r="L211" s="9" t="str">
        <f t="shared" si="31"/>
        <v>N/A</v>
      </c>
    </row>
    <row r="212" spans="1:12" x14ac:dyDescent="0.2">
      <c r="A212" s="45" t="s">
        <v>1568</v>
      </c>
      <c r="B212" s="34" t="s">
        <v>217</v>
      </c>
      <c r="C212" s="46">
        <v>228736</v>
      </c>
      <c r="D212" s="43" t="str">
        <f t="shared" si="28"/>
        <v>N/A</v>
      </c>
      <c r="E212" s="46">
        <v>217411</v>
      </c>
      <c r="F212" s="43" t="str">
        <f t="shared" si="29"/>
        <v>N/A</v>
      </c>
      <c r="G212" s="46">
        <v>231660</v>
      </c>
      <c r="H212" s="43" t="str">
        <f t="shared" si="30"/>
        <v>N/A</v>
      </c>
      <c r="I212" s="12">
        <v>-4.95</v>
      </c>
      <c r="J212" s="12">
        <v>6.5540000000000003</v>
      </c>
      <c r="K212" s="14" t="s">
        <v>217</v>
      </c>
      <c r="L212" s="9" t="str">
        <f t="shared" si="31"/>
        <v>N/A</v>
      </c>
    </row>
    <row r="213" spans="1:12" x14ac:dyDescent="0.2">
      <c r="A213" s="45" t="s">
        <v>1618</v>
      </c>
      <c r="B213" s="34" t="s">
        <v>217</v>
      </c>
      <c r="C213" s="46">
        <v>524421</v>
      </c>
      <c r="D213" s="43" t="str">
        <f t="shared" si="28"/>
        <v>N/A</v>
      </c>
      <c r="E213" s="46">
        <v>542288</v>
      </c>
      <c r="F213" s="43" t="str">
        <f t="shared" si="29"/>
        <v>N/A</v>
      </c>
      <c r="G213" s="46">
        <v>610068</v>
      </c>
      <c r="H213" s="43" t="str">
        <f t="shared" si="30"/>
        <v>N/A</v>
      </c>
      <c r="I213" s="12">
        <v>3.407</v>
      </c>
      <c r="J213" s="12">
        <v>12.5</v>
      </c>
      <c r="K213" s="14" t="s">
        <v>217</v>
      </c>
      <c r="L213" s="9" t="str">
        <f t="shared" si="31"/>
        <v>N/A</v>
      </c>
    </row>
    <row r="214" spans="1:12" x14ac:dyDescent="0.2">
      <c r="A214" s="50" t="s">
        <v>1619</v>
      </c>
      <c r="B214" s="34" t="s">
        <v>217</v>
      </c>
      <c r="C214" s="46">
        <v>2030701</v>
      </c>
      <c r="D214" s="43" t="str">
        <f t="shared" si="28"/>
        <v>N/A</v>
      </c>
      <c r="E214" s="46">
        <v>3105175</v>
      </c>
      <c r="F214" s="43" t="str">
        <f t="shared" si="29"/>
        <v>N/A</v>
      </c>
      <c r="G214" s="46">
        <v>14740241</v>
      </c>
      <c r="H214" s="43" t="str">
        <f t="shared" si="30"/>
        <v>N/A</v>
      </c>
      <c r="I214" s="12">
        <v>52.91</v>
      </c>
      <c r="J214" s="12">
        <v>374.7</v>
      </c>
      <c r="K214" s="14" t="s">
        <v>217</v>
      </c>
      <c r="L214" s="9" t="str">
        <f t="shared" si="31"/>
        <v>N/A</v>
      </c>
    </row>
    <row r="215" spans="1:12" ht="25.5" x14ac:dyDescent="0.2">
      <c r="A215" s="45" t="s">
        <v>1382</v>
      </c>
      <c r="B215" s="34" t="s">
        <v>217</v>
      </c>
      <c r="C215" s="46">
        <v>265405</v>
      </c>
      <c r="D215" s="43" t="str">
        <f t="shared" ref="D215:D229" si="32">IF($B215="N/A","N/A",IF(C215&gt;10,"No",IF(C215&lt;-10,"No","Yes")))</f>
        <v>N/A</v>
      </c>
      <c r="E215" s="46">
        <v>267394</v>
      </c>
      <c r="F215" s="43" t="str">
        <f t="shared" ref="F215:F229" si="33">IF($B215="N/A","N/A",IF(E215&gt;10,"No",IF(E215&lt;-10,"No","Yes")))</f>
        <v>N/A</v>
      </c>
      <c r="G215" s="46">
        <v>320509</v>
      </c>
      <c r="H215" s="43" t="str">
        <f t="shared" ref="H215:H229" si="34">IF($B215="N/A","N/A",IF(G215&gt;10,"No",IF(G215&lt;-10,"No","Yes")))</f>
        <v>N/A</v>
      </c>
      <c r="I215" s="12">
        <v>0.74939999999999996</v>
      </c>
      <c r="J215" s="12">
        <v>19.86</v>
      </c>
      <c r="K215" s="44" t="s">
        <v>732</v>
      </c>
      <c r="L215" s="9" t="str">
        <f t="shared" ref="L215:L229" si="35">IF(J215="Div by 0", "N/A", IF(K215="N/A","N/A", IF(J215&gt;VALUE(MID(K215,1,2)), "No", IF(J215&lt;-1*VALUE(MID(K215,1,2)), "No", "Yes"))))</f>
        <v>Yes</v>
      </c>
    </row>
    <row r="216" spans="1:12" x14ac:dyDescent="0.2">
      <c r="A216" s="45" t="s">
        <v>649</v>
      </c>
      <c r="B216" s="34" t="s">
        <v>217</v>
      </c>
      <c r="C216" s="35">
        <v>119</v>
      </c>
      <c r="D216" s="43" t="str">
        <f t="shared" si="32"/>
        <v>N/A</v>
      </c>
      <c r="E216" s="35">
        <v>125</v>
      </c>
      <c r="F216" s="43" t="str">
        <f t="shared" si="33"/>
        <v>N/A</v>
      </c>
      <c r="G216" s="35">
        <v>149</v>
      </c>
      <c r="H216" s="43" t="str">
        <f t="shared" si="34"/>
        <v>N/A</v>
      </c>
      <c r="I216" s="12">
        <v>5.0419999999999998</v>
      </c>
      <c r="J216" s="12">
        <v>19.2</v>
      </c>
      <c r="K216" s="44" t="s">
        <v>732</v>
      </c>
      <c r="L216" s="9" t="str">
        <f t="shared" si="35"/>
        <v>Yes</v>
      </c>
    </row>
    <row r="217" spans="1:12" ht="25.5" x14ac:dyDescent="0.2">
      <c r="A217" s="45" t="s">
        <v>1383</v>
      </c>
      <c r="B217" s="34" t="s">
        <v>217</v>
      </c>
      <c r="C217" s="46">
        <v>2230.2941175999999</v>
      </c>
      <c r="D217" s="43" t="str">
        <f t="shared" si="32"/>
        <v>N/A</v>
      </c>
      <c r="E217" s="46">
        <v>2139.152</v>
      </c>
      <c r="F217" s="43" t="str">
        <f t="shared" si="33"/>
        <v>N/A</v>
      </c>
      <c r="G217" s="46">
        <v>2151.0671140999998</v>
      </c>
      <c r="H217" s="43" t="str">
        <f t="shared" si="34"/>
        <v>N/A</v>
      </c>
      <c r="I217" s="12">
        <v>-4.09</v>
      </c>
      <c r="J217" s="12">
        <v>0.55700000000000005</v>
      </c>
      <c r="K217" s="44" t="s">
        <v>732</v>
      </c>
      <c r="L217" s="9" t="str">
        <f t="shared" si="35"/>
        <v>Yes</v>
      </c>
    </row>
    <row r="218" spans="1:12" ht="25.5" x14ac:dyDescent="0.2">
      <c r="A218" s="45" t="s">
        <v>1384</v>
      </c>
      <c r="B218" s="34" t="s">
        <v>217</v>
      </c>
      <c r="C218" s="46">
        <v>0</v>
      </c>
      <c r="D218" s="43" t="str">
        <f t="shared" si="32"/>
        <v>N/A</v>
      </c>
      <c r="E218" s="46">
        <v>147</v>
      </c>
      <c r="F218" s="43" t="str">
        <f t="shared" si="33"/>
        <v>N/A</v>
      </c>
      <c r="G218" s="46">
        <v>421</v>
      </c>
      <c r="H218" s="43" t="str">
        <f t="shared" si="34"/>
        <v>N/A</v>
      </c>
      <c r="I218" s="12" t="s">
        <v>1743</v>
      </c>
      <c r="J218" s="12">
        <v>186.4</v>
      </c>
      <c r="K218" s="44" t="s">
        <v>732</v>
      </c>
      <c r="L218" s="9" t="str">
        <f t="shared" si="35"/>
        <v>No</v>
      </c>
    </row>
    <row r="219" spans="1:12" x14ac:dyDescent="0.2">
      <c r="A219" s="45" t="s">
        <v>516</v>
      </c>
      <c r="B219" s="34" t="s">
        <v>217</v>
      </c>
      <c r="C219" s="35">
        <v>0</v>
      </c>
      <c r="D219" s="43" t="str">
        <f t="shared" si="32"/>
        <v>N/A</v>
      </c>
      <c r="E219" s="35">
        <v>11</v>
      </c>
      <c r="F219" s="43" t="str">
        <f t="shared" si="33"/>
        <v>N/A</v>
      </c>
      <c r="G219" s="35">
        <v>11</v>
      </c>
      <c r="H219" s="43" t="str">
        <f t="shared" si="34"/>
        <v>N/A</v>
      </c>
      <c r="I219" s="12" t="s">
        <v>1743</v>
      </c>
      <c r="J219" s="12">
        <v>33.33</v>
      </c>
      <c r="K219" s="44" t="s">
        <v>732</v>
      </c>
      <c r="L219" s="9" t="str">
        <f t="shared" si="35"/>
        <v>No</v>
      </c>
    </row>
    <row r="220" spans="1:12" ht="25.5" x14ac:dyDescent="0.2">
      <c r="A220" s="45" t="s">
        <v>1385</v>
      </c>
      <c r="B220" s="34" t="s">
        <v>217</v>
      </c>
      <c r="C220" s="46" t="s">
        <v>1743</v>
      </c>
      <c r="D220" s="43" t="str">
        <f t="shared" si="32"/>
        <v>N/A</v>
      </c>
      <c r="E220" s="46">
        <v>49</v>
      </c>
      <c r="F220" s="43" t="str">
        <f t="shared" si="33"/>
        <v>N/A</v>
      </c>
      <c r="G220" s="46">
        <v>105.25</v>
      </c>
      <c r="H220" s="43" t="str">
        <f t="shared" si="34"/>
        <v>N/A</v>
      </c>
      <c r="I220" s="12" t="s">
        <v>1743</v>
      </c>
      <c r="J220" s="12">
        <v>114.8</v>
      </c>
      <c r="K220" s="44" t="s">
        <v>732</v>
      </c>
      <c r="L220" s="9" t="str">
        <f t="shared" si="35"/>
        <v>No</v>
      </c>
    </row>
    <row r="221" spans="1:12" ht="25.5" x14ac:dyDescent="0.2">
      <c r="A221" s="45" t="s">
        <v>1386</v>
      </c>
      <c r="B221" s="34" t="s">
        <v>217</v>
      </c>
      <c r="C221" s="46">
        <v>0</v>
      </c>
      <c r="D221" s="43" t="str">
        <f t="shared" si="32"/>
        <v>N/A</v>
      </c>
      <c r="E221" s="46">
        <v>0</v>
      </c>
      <c r="F221" s="43" t="str">
        <f t="shared" si="33"/>
        <v>N/A</v>
      </c>
      <c r="G221" s="46">
        <v>0</v>
      </c>
      <c r="H221" s="43" t="str">
        <f t="shared" si="34"/>
        <v>N/A</v>
      </c>
      <c r="I221" s="12" t="s">
        <v>1743</v>
      </c>
      <c r="J221" s="12" t="s">
        <v>1743</v>
      </c>
      <c r="K221" s="44" t="s">
        <v>732</v>
      </c>
      <c r="L221" s="9" t="str">
        <f t="shared" si="35"/>
        <v>N/A</v>
      </c>
    </row>
    <row r="222" spans="1:12" x14ac:dyDescent="0.2">
      <c r="A222" s="45" t="s">
        <v>517</v>
      </c>
      <c r="B222" s="34" t="s">
        <v>217</v>
      </c>
      <c r="C222" s="35">
        <v>0</v>
      </c>
      <c r="D222" s="43" t="str">
        <f t="shared" si="32"/>
        <v>N/A</v>
      </c>
      <c r="E222" s="35">
        <v>0</v>
      </c>
      <c r="F222" s="43" t="str">
        <f t="shared" si="33"/>
        <v>N/A</v>
      </c>
      <c r="G222" s="35">
        <v>0</v>
      </c>
      <c r="H222" s="43" t="str">
        <f t="shared" si="34"/>
        <v>N/A</v>
      </c>
      <c r="I222" s="12" t="s">
        <v>1743</v>
      </c>
      <c r="J222" s="12" t="s">
        <v>1743</v>
      </c>
      <c r="K222" s="44" t="s">
        <v>732</v>
      </c>
      <c r="L222" s="9" t="str">
        <f t="shared" si="35"/>
        <v>N/A</v>
      </c>
    </row>
    <row r="223" spans="1:12" ht="25.5" x14ac:dyDescent="0.2">
      <c r="A223" s="45" t="s">
        <v>1387</v>
      </c>
      <c r="B223" s="34" t="s">
        <v>217</v>
      </c>
      <c r="C223" s="46" t="s">
        <v>1743</v>
      </c>
      <c r="D223" s="43" t="str">
        <f t="shared" si="32"/>
        <v>N/A</v>
      </c>
      <c r="E223" s="46" t="s">
        <v>1743</v>
      </c>
      <c r="F223" s="43" t="str">
        <f t="shared" si="33"/>
        <v>N/A</v>
      </c>
      <c r="G223" s="46" t="s">
        <v>1743</v>
      </c>
      <c r="H223" s="43" t="str">
        <f t="shared" si="34"/>
        <v>N/A</v>
      </c>
      <c r="I223" s="12" t="s">
        <v>1743</v>
      </c>
      <c r="J223" s="12" t="s">
        <v>1743</v>
      </c>
      <c r="K223" s="44" t="s">
        <v>732</v>
      </c>
      <c r="L223" s="9" t="str">
        <f t="shared" si="35"/>
        <v>N/A</v>
      </c>
    </row>
    <row r="224" spans="1:12" ht="25.5" x14ac:dyDescent="0.2">
      <c r="A224" s="45" t="s">
        <v>1388</v>
      </c>
      <c r="B224" s="34" t="s">
        <v>217</v>
      </c>
      <c r="C224" s="46">
        <v>300134540</v>
      </c>
      <c r="D224" s="43" t="str">
        <f t="shared" si="32"/>
        <v>N/A</v>
      </c>
      <c r="E224" s="46">
        <v>348223879</v>
      </c>
      <c r="F224" s="43" t="str">
        <f t="shared" si="33"/>
        <v>N/A</v>
      </c>
      <c r="G224" s="46">
        <v>367348837</v>
      </c>
      <c r="H224" s="43" t="str">
        <f t="shared" si="34"/>
        <v>N/A</v>
      </c>
      <c r="I224" s="12">
        <v>16.02</v>
      </c>
      <c r="J224" s="12">
        <v>5.492</v>
      </c>
      <c r="K224" s="44" t="s">
        <v>732</v>
      </c>
      <c r="L224" s="9" t="str">
        <f t="shared" si="35"/>
        <v>Yes</v>
      </c>
    </row>
    <row r="225" spans="1:12" x14ac:dyDescent="0.2">
      <c r="A225" s="45" t="s">
        <v>518</v>
      </c>
      <c r="B225" s="34" t="s">
        <v>217</v>
      </c>
      <c r="C225" s="35">
        <v>63087</v>
      </c>
      <c r="D225" s="43" t="str">
        <f t="shared" si="32"/>
        <v>N/A</v>
      </c>
      <c r="E225" s="35">
        <v>66164</v>
      </c>
      <c r="F225" s="43" t="str">
        <f t="shared" si="33"/>
        <v>N/A</v>
      </c>
      <c r="G225" s="35">
        <v>60403</v>
      </c>
      <c r="H225" s="43" t="str">
        <f t="shared" si="34"/>
        <v>N/A</v>
      </c>
      <c r="I225" s="12">
        <v>4.8769999999999998</v>
      </c>
      <c r="J225" s="12">
        <v>-8.7100000000000009</v>
      </c>
      <c r="K225" s="44" t="s">
        <v>732</v>
      </c>
      <c r="L225" s="9" t="str">
        <f t="shared" si="35"/>
        <v>Yes</v>
      </c>
    </row>
    <row r="226" spans="1:12" ht="25.5" x14ac:dyDescent="0.2">
      <c r="A226" s="45" t="s">
        <v>1389</v>
      </c>
      <c r="B226" s="34" t="s">
        <v>217</v>
      </c>
      <c r="C226" s="46">
        <v>4757.4704773000003</v>
      </c>
      <c r="D226" s="43" t="str">
        <f t="shared" si="32"/>
        <v>N/A</v>
      </c>
      <c r="E226" s="46">
        <v>5263.041518</v>
      </c>
      <c r="F226" s="43" t="str">
        <f t="shared" si="33"/>
        <v>N/A</v>
      </c>
      <c r="G226" s="46">
        <v>6081.6323196000003</v>
      </c>
      <c r="H226" s="43" t="str">
        <f t="shared" si="34"/>
        <v>N/A</v>
      </c>
      <c r="I226" s="12">
        <v>10.63</v>
      </c>
      <c r="J226" s="12">
        <v>15.55</v>
      </c>
      <c r="K226" s="44" t="s">
        <v>732</v>
      </c>
      <c r="L226" s="9" t="str">
        <f t="shared" si="35"/>
        <v>Yes</v>
      </c>
    </row>
    <row r="227" spans="1:12" ht="25.5" x14ac:dyDescent="0.2">
      <c r="A227" s="45" t="s">
        <v>1390</v>
      </c>
      <c r="B227" s="34" t="s">
        <v>217</v>
      </c>
      <c r="C227" s="46">
        <v>0</v>
      </c>
      <c r="D227" s="43" t="str">
        <f t="shared" si="32"/>
        <v>N/A</v>
      </c>
      <c r="E227" s="46">
        <v>0</v>
      </c>
      <c r="F227" s="43" t="str">
        <f t="shared" si="33"/>
        <v>N/A</v>
      </c>
      <c r="G227" s="46">
        <v>0</v>
      </c>
      <c r="H227" s="43" t="str">
        <f t="shared" si="34"/>
        <v>N/A</v>
      </c>
      <c r="I227" s="12" t="s">
        <v>1743</v>
      </c>
      <c r="J227" s="12" t="s">
        <v>1743</v>
      </c>
      <c r="K227" s="44" t="s">
        <v>732</v>
      </c>
      <c r="L227" s="9" t="str">
        <f t="shared" si="35"/>
        <v>N/A</v>
      </c>
    </row>
    <row r="228" spans="1:12" ht="25.5" x14ac:dyDescent="0.2">
      <c r="A228" s="45" t="s">
        <v>519</v>
      </c>
      <c r="B228" s="34" t="s">
        <v>217</v>
      </c>
      <c r="C228" s="35">
        <v>0</v>
      </c>
      <c r="D228" s="43" t="str">
        <f t="shared" si="32"/>
        <v>N/A</v>
      </c>
      <c r="E228" s="35">
        <v>0</v>
      </c>
      <c r="F228" s="43" t="str">
        <f t="shared" si="33"/>
        <v>N/A</v>
      </c>
      <c r="G228" s="35">
        <v>0</v>
      </c>
      <c r="H228" s="43" t="str">
        <f t="shared" si="34"/>
        <v>N/A</v>
      </c>
      <c r="I228" s="12" t="s">
        <v>1743</v>
      </c>
      <c r="J228" s="12" t="s">
        <v>1743</v>
      </c>
      <c r="K228" s="44" t="s">
        <v>732</v>
      </c>
      <c r="L228" s="9" t="str">
        <f t="shared" si="35"/>
        <v>N/A</v>
      </c>
    </row>
    <row r="229" spans="1:12" ht="25.5" x14ac:dyDescent="0.2">
      <c r="A229" s="45" t="s">
        <v>1391</v>
      </c>
      <c r="B229" s="34" t="s">
        <v>217</v>
      </c>
      <c r="C229" s="46" t="s">
        <v>1743</v>
      </c>
      <c r="D229" s="43" t="str">
        <f t="shared" si="32"/>
        <v>N/A</v>
      </c>
      <c r="E229" s="46" t="s">
        <v>1743</v>
      </c>
      <c r="F229" s="43" t="str">
        <f t="shared" si="33"/>
        <v>N/A</v>
      </c>
      <c r="G229" s="46" t="s">
        <v>1743</v>
      </c>
      <c r="H229" s="43" t="str">
        <f t="shared" si="34"/>
        <v>N/A</v>
      </c>
      <c r="I229" s="12" t="s">
        <v>1743</v>
      </c>
      <c r="J229" s="12" t="s">
        <v>1743</v>
      </c>
      <c r="K229" s="44" t="s">
        <v>732</v>
      </c>
      <c r="L229" s="9" t="str">
        <f t="shared" si="35"/>
        <v>N/A</v>
      </c>
    </row>
    <row r="230" spans="1:12" x14ac:dyDescent="0.2">
      <c r="A230" s="4" t="s">
        <v>1392</v>
      </c>
      <c r="B230" s="34" t="s">
        <v>217</v>
      </c>
      <c r="C230" s="51">
        <v>401396</v>
      </c>
      <c r="D230" s="43" t="str">
        <f t="shared" ref="D230:D253" si="36">IF($B230="N/A","N/A",IF(C230&gt;10,"No",IF(C230&lt;-10,"No","Yes")))</f>
        <v>N/A</v>
      </c>
      <c r="E230" s="51">
        <v>421044</v>
      </c>
      <c r="F230" s="43" t="str">
        <f t="shared" ref="F230:F253" si="37">IF($B230="N/A","N/A",IF(E230&gt;10,"No",IF(E230&lt;-10,"No","Yes")))</f>
        <v>N/A</v>
      </c>
      <c r="G230" s="51">
        <v>330593</v>
      </c>
      <c r="H230" s="43" t="str">
        <f t="shared" ref="H230:H253" si="38">IF($B230="N/A","N/A",IF(G230&gt;10,"No",IF(G230&lt;-10,"No","Yes")))</f>
        <v>N/A</v>
      </c>
      <c r="I230" s="12">
        <v>4.8949999999999996</v>
      </c>
      <c r="J230" s="12">
        <v>-21.5</v>
      </c>
      <c r="K230" s="44" t="s">
        <v>732</v>
      </c>
      <c r="L230" s="9" t="str">
        <f t="shared" ref="L230:L253" si="39">IF(J230="Div by 0", "N/A", IF(K230="N/A","N/A", IF(J230&gt;VALUE(MID(K230,1,2)), "No", IF(J230&lt;-1*VALUE(MID(K230,1,2)), "No", "Yes"))))</f>
        <v>Yes</v>
      </c>
    </row>
    <row r="231" spans="1:12" x14ac:dyDescent="0.2">
      <c r="A231" s="4" t="s">
        <v>1569</v>
      </c>
      <c r="B231" s="34" t="s">
        <v>217</v>
      </c>
      <c r="C231" s="49">
        <v>138</v>
      </c>
      <c r="D231" s="49" t="str">
        <f t="shared" si="36"/>
        <v>N/A</v>
      </c>
      <c r="E231" s="49">
        <v>170</v>
      </c>
      <c r="F231" s="49" t="str">
        <f t="shared" si="37"/>
        <v>N/A</v>
      </c>
      <c r="G231" s="49">
        <v>187</v>
      </c>
      <c r="H231" s="43" t="str">
        <f t="shared" si="38"/>
        <v>N/A</v>
      </c>
      <c r="I231" s="12">
        <v>23.19</v>
      </c>
      <c r="J231" s="12">
        <v>10</v>
      </c>
      <c r="K231" s="44" t="s">
        <v>732</v>
      </c>
      <c r="L231" s="9" t="str">
        <f t="shared" si="39"/>
        <v>Yes</v>
      </c>
    </row>
    <row r="232" spans="1:12" x14ac:dyDescent="0.2">
      <c r="A232" s="4" t="s">
        <v>1570</v>
      </c>
      <c r="B232" s="34" t="s">
        <v>217</v>
      </c>
      <c r="C232" s="51">
        <v>2908.6666667</v>
      </c>
      <c r="D232" s="43" t="str">
        <f t="shared" si="36"/>
        <v>N/A</v>
      </c>
      <c r="E232" s="51">
        <v>2476.7294118</v>
      </c>
      <c r="F232" s="43" t="str">
        <f t="shared" si="37"/>
        <v>N/A</v>
      </c>
      <c r="G232" s="51">
        <v>1767.8770053000001</v>
      </c>
      <c r="H232" s="43" t="str">
        <f t="shared" si="38"/>
        <v>N/A</v>
      </c>
      <c r="I232" s="12">
        <v>-14.9</v>
      </c>
      <c r="J232" s="12">
        <v>-28.6</v>
      </c>
      <c r="K232" s="44" t="s">
        <v>732</v>
      </c>
      <c r="L232" s="9" t="str">
        <f t="shared" si="39"/>
        <v>Yes</v>
      </c>
    </row>
    <row r="233" spans="1:12" x14ac:dyDescent="0.2">
      <c r="A233" s="52" t="s">
        <v>1571</v>
      </c>
      <c r="B233" s="34" t="s">
        <v>217</v>
      </c>
      <c r="C233" s="51">
        <v>1219.2857143000001</v>
      </c>
      <c r="D233" s="43" t="str">
        <f t="shared" si="36"/>
        <v>N/A</v>
      </c>
      <c r="E233" s="51">
        <v>4367.3999999999996</v>
      </c>
      <c r="F233" s="43" t="str">
        <f t="shared" si="37"/>
        <v>N/A</v>
      </c>
      <c r="G233" s="51">
        <v>2233.5714286000002</v>
      </c>
      <c r="H233" s="43" t="str">
        <f t="shared" si="38"/>
        <v>N/A</v>
      </c>
      <c r="I233" s="12">
        <v>258.2</v>
      </c>
      <c r="J233" s="12">
        <v>-48.9</v>
      </c>
      <c r="K233" s="44" t="s">
        <v>732</v>
      </c>
      <c r="L233" s="9" t="str">
        <f t="shared" si="39"/>
        <v>No</v>
      </c>
    </row>
    <row r="234" spans="1:12" x14ac:dyDescent="0.2">
      <c r="A234" s="52" t="s">
        <v>1572</v>
      </c>
      <c r="B234" s="34" t="s">
        <v>217</v>
      </c>
      <c r="C234" s="51">
        <v>3986.4444444000001</v>
      </c>
      <c r="D234" s="43" t="str">
        <f t="shared" si="36"/>
        <v>N/A</v>
      </c>
      <c r="E234" s="51">
        <v>3006.5684210999998</v>
      </c>
      <c r="F234" s="43" t="str">
        <f t="shared" si="37"/>
        <v>N/A</v>
      </c>
      <c r="G234" s="51">
        <v>2369.1238094999999</v>
      </c>
      <c r="H234" s="43" t="str">
        <f t="shared" si="38"/>
        <v>N/A</v>
      </c>
      <c r="I234" s="12">
        <v>-24.6</v>
      </c>
      <c r="J234" s="12">
        <v>-21.2</v>
      </c>
      <c r="K234" s="44" t="s">
        <v>732</v>
      </c>
      <c r="L234" s="9" t="str">
        <f t="shared" si="39"/>
        <v>Yes</v>
      </c>
    </row>
    <row r="235" spans="1:12" x14ac:dyDescent="0.2">
      <c r="A235" s="52" t="s">
        <v>1573</v>
      </c>
      <c r="B235" s="34" t="s">
        <v>217</v>
      </c>
      <c r="C235" s="51">
        <v>1233.1176471000001</v>
      </c>
      <c r="D235" s="43" t="str">
        <f t="shared" si="36"/>
        <v>N/A</v>
      </c>
      <c r="E235" s="51">
        <v>892.54545455000004</v>
      </c>
      <c r="F235" s="43" t="str">
        <f t="shared" si="37"/>
        <v>N/A</v>
      </c>
      <c r="G235" s="51">
        <v>498.13043477999997</v>
      </c>
      <c r="H235" s="43" t="str">
        <f t="shared" si="38"/>
        <v>N/A</v>
      </c>
      <c r="I235" s="12">
        <v>-27.6</v>
      </c>
      <c r="J235" s="12">
        <v>-44.2</v>
      </c>
      <c r="K235" s="44" t="s">
        <v>732</v>
      </c>
      <c r="L235" s="9" t="str">
        <f t="shared" si="39"/>
        <v>No</v>
      </c>
    </row>
    <row r="236" spans="1:12" x14ac:dyDescent="0.2">
      <c r="A236" s="52" t="s">
        <v>1574</v>
      </c>
      <c r="B236" s="34" t="s">
        <v>217</v>
      </c>
      <c r="C236" s="51">
        <v>2020.8095238000001</v>
      </c>
      <c r="D236" s="43" t="str">
        <f t="shared" si="36"/>
        <v>N/A</v>
      </c>
      <c r="E236" s="51">
        <v>1676.9767442</v>
      </c>
      <c r="F236" s="43" t="str">
        <f t="shared" si="37"/>
        <v>N/A</v>
      </c>
      <c r="G236" s="51">
        <v>1052.75</v>
      </c>
      <c r="H236" s="43" t="str">
        <f t="shared" si="38"/>
        <v>N/A</v>
      </c>
      <c r="I236" s="12">
        <v>-17</v>
      </c>
      <c r="J236" s="12">
        <v>-37.200000000000003</v>
      </c>
      <c r="K236" s="44" t="s">
        <v>732</v>
      </c>
      <c r="L236" s="9" t="str">
        <f t="shared" si="39"/>
        <v>No</v>
      </c>
    </row>
    <row r="237" spans="1:12" x14ac:dyDescent="0.2">
      <c r="A237" s="45" t="s">
        <v>1575</v>
      </c>
      <c r="B237" s="34" t="s">
        <v>217</v>
      </c>
      <c r="C237" s="43">
        <v>8.0597119499999995E-2</v>
      </c>
      <c r="D237" s="43" t="str">
        <f t="shared" si="36"/>
        <v>N/A</v>
      </c>
      <c r="E237" s="43">
        <v>8.6229197199999996E-2</v>
      </c>
      <c r="F237" s="43" t="str">
        <f t="shared" si="37"/>
        <v>N/A</v>
      </c>
      <c r="G237" s="43">
        <v>8.0515991300000006E-2</v>
      </c>
      <c r="H237" s="43" t="str">
        <f t="shared" si="38"/>
        <v>N/A</v>
      </c>
      <c r="I237" s="12">
        <v>6.9880000000000004</v>
      </c>
      <c r="J237" s="12">
        <v>-6.63</v>
      </c>
      <c r="K237" s="44" t="s">
        <v>732</v>
      </c>
      <c r="L237" s="9" t="str">
        <f t="shared" si="39"/>
        <v>Yes</v>
      </c>
    </row>
    <row r="238" spans="1:12" x14ac:dyDescent="0.2">
      <c r="A238" s="50" t="s">
        <v>1576</v>
      </c>
      <c r="B238" s="34" t="s">
        <v>217</v>
      </c>
      <c r="C238" s="43">
        <v>2.78673514E-2</v>
      </c>
      <c r="D238" s="43" t="str">
        <f t="shared" si="36"/>
        <v>N/A</v>
      </c>
      <c r="E238" s="43">
        <v>3.90930414E-2</v>
      </c>
      <c r="F238" s="43" t="str">
        <f t="shared" si="37"/>
        <v>N/A</v>
      </c>
      <c r="G238" s="43">
        <v>3.04400765E-2</v>
      </c>
      <c r="H238" s="43" t="str">
        <f t="shared" si="38"/>
        <v>N/A</v>
      </c>
      <c r="I238" s="12">
        <v>40.28</v>
      </c>
      <c r="J238" s="12">
        <v>-22.1</v>
      </c>
      <c r="K238" s="44" t="s">
        <v>732</v>
      </c>
      <c r="L238" s="9" t="str">
        <f t="shared" si="39"/>
        <v>Yes</v>
      </c>
    </row>
    <row r="239" spans="1:12" x14ac:dyDescent="0.2">
      <c r="A239" s="50" t="s">
        <v>1577</v>
      </c>
      <c r="B239" s="34" t="s">
        <v>217</v>
      </c>
      <c r="C239" s="43">
        <v>0.182011224</v>
      </c>
      <c r="D239" s="43" t="str">
        <f t="shared" si="36"/>
        <v>N/A</v>
      </c>
      <c r="E239" s="43">
        <v>0.22962945060000001</v>
      </c>
      <c r="F239" s="43" t="str">
        <f t="shared" si="37"/>
        <v>N/A</v>
      </c>
      <c r="G239" s="43">
        <v>0.23787408530000001</v>
      </c>
      <c r="H239" s="43" t="str">
        <f t="shared" si="38"/>
        <v>N/A</v>
      </c>
      <c r="I239" s="12">
        <v>26.16</v>
      </c>
      <c r="J239" s="12">
        <v>3.59</v>
      </c>
      <c r="K239" s="44" t="s">
        <v>732</v>
      </c>
      <c r="L239" s="9" t="str">
        <f t="shared" si="39"/>
        <v>Yes</v>
      </c>
    </row>
    <row r="240" spans="1:12" x14ac:dyDescent="0.2">
      <c r="A240" s="50" t="s">
        <v>1578</v>
      </c>
      <c r="B240" s="34" t="s">
        <v>217</v>
      </c>
      <c r="C240" s="43">
        <v>3.2583279E-2</v>
      </c>
      <c r="D240" s="43" t="str">
        <f t="shared" si="36"/>
        <v>N/A</v>
      </c>
      <c r="E240" s="43">
        <v>3.6538780899999998E-2</v>
      </c>
      <c r="F240" s="43" t="str">
        <f t="shared" si="37"/>
        <v>N/A</v>
      </c>
      <c r="G240" s="43">
        <v>2.9726516099999999E-2</v>
      </c>
      <c r="H240" s="43" t="str">
        <f t="shared" si="38"/>
        <v>N/A</v>
      </c>
      <c r="I240" s="12">
        <v>12.14</v>
      </c>
      <c r="J240" s="12">
        <v>-18.600000000000001</v>
      </c>
      <c r="K240" s="44" t="s">
        <v>732</v>
      </c>
      <c r="L240" s="9" t="str">
        <f t="shared" si="39"/>
        <v>Yes</v>
      </c>
    </row>
    <row r="241" spans="1:12" x14ac:dyDescent="0.2">
      <c r="A241" s="50" t="s">
        <v>1579</v>
      </c>
      <c r="B241" s="34" t="s">
        <v>217</v>
      </c>
      <c r="C241" s="43">
        <v>7.7247061899999997E-2</v>
      </c>
      <c r="D241" s="43" t="str">
        <f t="shared" si="36"/>
        <v>N/A</v>
      </c>
      <c r="E241" s="43">
        <v>6.1439103799999999E-2</v>
      </c>
      <c r="F241" s="43" t="str">
        <f t="shared" si="37"/>
        <v>N/A</v>
      </c>
      <c r="G241" s="43">
        <v>5.9263986900000003E-2</v>
      </c>
      <c r="H241" s="43" t="str">
        <f t="shared" si="38"/>
        <v>N/A</v>
      </c>
      <c r="I241" s="12">
        <v>-20.5</v>
      </c>
      <c r="J241" s="12">
        <v>-3.54</v>
      </c>
      <c r="K241" s="44" t="s">
        <v>732</v>
      </c>
      <c r="L241" s="9" t="str">
        <f t="shared" si="39"/>
        <v>Yes</v>
      </c>
    </row>
    <row r="242" spans="1:12" ht="25.5" x14ac:dyDescent="0.2">
      <c r="A242" s="4" t="s">
        <v>1404</v>
      </c>
      <c r="B242" s="34" t="s">
        <v>217</v>
      </c>
      <c r="C242" s="51" t="s">
        <v>1743</v>
      </c>
      <c r="D242" s="43" t="str">
        <f t="shared" si="36"/>
        <v>N/A</v>
      </c>
      <c r="E242" s="51" t="s">
        <v>1743</v>
      </c>
      <c r="F242" s="43" t="str">
        <f t="shared" si="37"/>
        <v>N/A</v>
      </c>
      <c r="G242" s="51" t="s">
        <v>1743</v>
      </c>
      <c r="H242" s="43" t="str">
        <f t="shared" si="38"/>
        <v>N/A</v>
      </c>
      <c r="I242" s="12" t="s">
        <v>1743</v>
      </c>
      <c r="J242" s="12" t="s">
        <v>1743</v>
      </c>
      <c r="K242" s="44" t="s">
        <v>732</v>
      </c>
      <c r="L242" s="9" t="str">
        <f t="shared" si="39"/>
        <v>N/A</v>
      </c>
    </row>
    <row r="243" spans="1:12" x14ac:dyDescent="0.2">
      <c r="A243" s="4" t="s">
        <v>1580</v>
      </c>
      <c r="B243" s="34" t="s">
        <v>217</v>
      </c>
      <c r="C243" s="49" t="s">
        <v>1743</v>
      </c>
      <c r="D243" s="49" t="str">
        <f t="shared" si="36"/>
        <v>N/A</v>
      </c>
      <c r="E243" s="49" t="s">
        <v>1743</v>
      </c>
      <c r="F243" s="49" t="str">
        <f t="shared" si="37"/>
        <v>N/A</v>
      </c>
      <c r="G243" s="49" t="s">
        <v>1743</v>
      </c>
      <c r="H243" s="43" t="str">
        <f t="shared" si="38"/>
        <v>N/A</v>
      </c>
      <c r="I243" s="12" t="s">
        <v>1743</v>
      </c>
      <c r="J243" s="12" t="s">
        <v>1743</v>
      </c>
      <c r="K243" s="44" t="s">
        <v>732</v>
      </c>
      <c r="L243" s="9" t="str">
        <f t="shared" si="39"/>
        <v>N/A</v>
      </c>
    </row>
    <row r="244" spans="1:12" ht="25.5" x14ac:dyDescent="0.2">
      <c r="A244" s="4" t="s">
        <v>1581</v>
      </c>
      <c r="B244" s="34" t="s">
        <v>217</v>
      </c>
      <c r="C244" s="51" t="s">
        <v>1743</v>
      </c>
      <c r="D244" s="43" t="str">
        <f t="shared" si="36"/>
        <v>N/A</v>
      </c>
      <c r="E244" s="51" t="s">
        <v>1743</v>
      </c>
      <c r="F244" s="43" t="str">
        <f t="shared" si="37"/>
        <v>N/A</v>
      </c>
      <c r="G244" s="51" t="s">
        <v>1743</v>
      </c>
      <c r="H244" s="43" t="str">
        <f t="shared" si="38"/>
        <v>N/A</v>
      </c>
      <c r="I244" s="12" t="s">
        <v>1743</v>
      </c>
      <c r="J244" s="12" t="s">
        <v>1743</v>
      </c>
      <c r="K244" s="44" t="s">
        <v>732</v>
      </c>
      <c r="L244" s="9" t="str">
        <f t="shared" si="39"/>
        <v>N/A</v>
      </c>
    </row>
    <row r="245" spans="1:12" ht="25.5" x14ac:dyDescent="0.2">
      <c r="A245" s="52" t="s">
        <v>1582</v>
      </c>
      <c r="B245" s="34" t="s">
        <v>217</v>
      </c>
      <c r="C245" s="51" t="s">
        <v>1743</v>
      </c>
      <c r="D245" s="43" t="str">
        <f t="shared" si="36"/>
        <v>N/A</v>
      </c>
      <c r="E245" s="51" t="s">
        <v>1743</v>
      </c>
      <c r="F245" s="43" t="str">
        <f t="shared" si="37"/>
        <v>N/A</v>
      </c>
      <c r="G245" s="51" t="s">
        <v>1743</v>
      </c>
      <c r="H245" s="43" t="str">
        <f t="shared" si="38"/>
        <v>N/A</v>
      </c>
      <c r="I245" s="12" t="s">
        <v>1743</v>
      </c>
      <c r="J245" s="12" t="s">
        <v>1743</v>
      </c>
      <c r="K245" s="44" t="s">
        <v>732</v>
      </c>
      <c r="L245" s="9" t="str">
        <f t="shared" si="39"/>
        <v>N/A</v>
      </c>
    </row>
    <row r="246" spans="1:12" ht="25.5" x14ac:dyDescent="0.2">
      <c r="A246" s="52" t="s">
        <v>1583</v>
      </c>
      <c r="B246" s="34" t="s">
        <v>217</v>
      </c>
      <c r="C246" s="51" t="s">
        <v>1743</v>
      </c>
      <c r="D246" s="43" t="str">
        <f t="shared" si="36"/>
        <v>N/A</v>
      </c>
      <c r="E246" s="51" t="s">
        <v>1743</v>
      </c>
      <c r="F246" s="43" t="str">
        <f t="shared" si="37"/>
        <v>N/A</v>
      </c>
      <c r="G246" s="51" t="s">
        <v>1743</v>
      </c>
      <c r="H246" s="43" t="str">
        <f t="shared" si="38"/>
        <v>N/A</v>
      </c>
      <c r="I246" s="12" t="s">
        <v>1743</v>
      </c>
      <c r="J246" s="12" t="s">
        <v>1743</v>
      </c>
      <c r="K246" s="44" t="s">
        <v>732</v>
      </c>
      <c r="L246" s="9" t="str">
        <f t="shared" si="39"/>
        <v>N/A</v>
      </c>
    </row>
    <row r="247" spans="1:12" ht="25.5" x14ac:dyDescent="0.2">
      <c r="A247" s="52" t="s">
        <v>1584</v>
      </c>
      <c r="B247" s="34" t="s">
        <v>217</v>
      </c>
      <c r="C247" s="51" t="s">
        <v>1743</v>
      </c>
      <c r="D247" s="43" t="str">
        <f t="shared" si="36"/>
        <v>N/A</v>
      </c>
      <c r="E247" s="51" t="s">
        <v>1743</v>
      </c>
      <c r="F247" s="43" t="str">
        <f t="shared" si="37"/>
        <v>N/A</v>
      </c>
      <c r="G247" s="51" t="s">
        <v>1743</v>
      </c>
      <c r="H247" s="43" t="str">
        <f t="shared" si="38"/>
        <v>N/A</v>
      </c>
      <c r="I247" s="12" t="s">
        <v>1743</v>
      </c>
      <c r="J247" s="12" t="s">
        <v>1743</v>
      </c>
      <c r="K247" s="44" t="s">
        <v>732</v>
      </c>
      <c r="L247" s="9" t="str">
        <f t="shared" si="39"/>
        <v>N/A</v>
      </c>
    </row>
    <row r="248" spans="1:12" ht="25.5" x14ac:dyDescent="0.2">
      <c r="A248" s="52" t="s">
        <v>1585</v>
      </c>
      <c r="B248" s="34" t="s">
        <v>217</v>
      </c>
      <c r="C248" s="51" t="s">
        <v>1743</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0</v>
      </c>
      <c r="D249" s="43" t="str">
        <f t="shared" si="36"/>
        <v>N/A</v>
      </c>
      <c r="E249" s="43">
        <v>0</v>
      </c>
      <c r="F249" s="43" t="str">
        <f t="shared" si="37"/>
        <v>N/A</v>
      </c>
      <c r="G249" s="43">
        <v>0</v>
      </c>
      <c r="H249" s="43" t="str">
        <f t="shared" si="38"/>
        <v>N/A</v>
      </c>
      <c r="I249" s="12" t="s">
        <v>1743</v>
      </c>
      <c r="J249" s="12" t="s">
        <v>1743</v>
      </c>
      <c r="K249" s="44" t="s">
        <v>732</v>
      </c>
      <c r="L249" s="9" t="str">
        <f t="shared" si="39"/>
        <v>N/A</v>
      </c>
    </row>
    <row r="250" spans="1:12" ht="25.5" x14ac:dyDescent="0.2">
      <c r="A250" s="50" t="s">
        <v>1587</v>
      </c>
      <c r="B250" s="34" t="s">
        <v>217</v>
      </c>
      <c r="C250" s="43">
        <v>0</v>
      </c>
      <c r="D250" s="43" t="str">
        <f t="shared" si="36"/>
        <v>N/A</v>
      </c>
      <c r="E250" s="43">
        <v>0</v>
      </c>
      <c r="F250" s="43" t="str">
        <f t="shared" si="37"/>
        <v>N/A</v>
      </c>
      <c r="G250" s="43">
        <v>0</v>
      </c>
      <c r="H250" s="43" t="str">
        <f t="shared" si="38"/>
        <v>N/A</v>
      </c>
      <c r="I250" s="12" t="s">
        <v>1743</v>
      </c>
      <c r="J250" s="12" t="s">
        <v>1743</v>
      </c>
      <c r="K250" s="44" t="s">
        <v>732</v>
      </c>
      <c r="L250" s="9" t="str">
        <f t="shared" si="39"/>
        <v>N/A</v>
      </c>
    </row>
    <row r="251" spans="1:12" ht="25.5" x14ac:dyDescent="0.2">
      <c r="A251" s="50" t="s">
        <v>1588</v>
      </c>
      <c r="B251" s="34" t="s">
        <v>217</v>
      </c>
      <c r="C251" s="43">
        <v>0</v>
      </c>
      <c r="D251" s="43" t="str">
        <f t="shared" si="36"/>
        <v>N/A</v>
      </c>
      <c r="E251" s="43">
        <v>0</v>
      </c>
      <c r="F251" s="43" t="str">
        <f t="shared" si="37"/>
        <v>N/A</v>
      </c>
      <c r="G251" s="43">
        <v>0</v>
      </c>
      <c r="H251" s="43" t="str">
        <f t="shared" si="38"/>
        <v>N/A</v>
      </c>
      <c r="I251" s="12" t="s">
        <v>1743</v>
      </c>
      <c r="J251" s="12" t="s">
        <v>1743</v>
      </c>
      <c r="K251" s="44" t="s">
        <v>732</v>
      </c>
      <c r="L251" s="9" t="str">
        <f t="shared" si="39"/>
        <v>N/A</v>
      </c>
    </row>
    <row r="252" spans="1:12" ht="25.5" x14ac:dyDescent="0.2">
      <c r="A252" s="50" t="s">
        <v>1589</v>
      </c>
      <c r="B252" s="34" t="s">
        <v>217</v>
      </c>
      <c r="C252" s="43">
        <v>0</v>
      </c>
      <c r="D252" s="43" t="str">
        <f t="shared" si="36"/>
        <v>N/A</v>
      </c>
      <c r="E252" s="43">
        <v>0</v>
      </c>
      <c r="F252" s="43" t="str">
        <f t="shared" si="37"/>
        <v>N/A</v>
      </c>
      <c r="G252" s="43">
        <v>0</v>
      </c>
      <c r="H252" s="43" t="str">
        <f t="shared" si="38"/>
        <v>N/A</v>
      </c>
      <c r="I252" s="12" t="s">
        <v>1743</v>
      </c>
      <c r="J252" s="12" t="s">
        <v>1743</v>
      </c>
      <c r="K252" s="44" t="s">
        <v>732</v>
      </c>
      <c r="L252" s="9" t="str">
        <f t="shared" si="39"/>
        <v>N/A</v>
      </c>
    </row>
    <row r="253" spans="1:12" ht="25.5" x14ac:dyDescent="0.2">
      <c r="A253" s="50" t="s">
        <v>1590</v>
      </c>
      <c r="B253" s="34" t="s">
        <v>217</v>
      </c>
      <c r="C253" s="43">
        <v>0</v>
      </c>
      <c r="D253" s="43" t="str">
        <f t="shared" si="36"/>
        <v>N/A</v>
      </c>
      <c r="E253" s="43">
        <v>0</v>
      </c>
      <c r="F253" s="43" t="str">
        <f t="shared" si="37"/>
        <v>N/A</v>
      </c>
      <c r="G253" s="43">
        <v>0</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247076</v>
      </c>
      <c r="D7" s="146" t="str">
        <f>IF($B7="N/A","N/A",IF(C7&gt;15,"No",IF(C7&lt;-15,"No","Yes")))</f>
        <v>N/A</v>
      </c>
      <c r="E7" s="145">
        <v>257452</v>
      </c>
      <c r="F7" s="146" t="str">
        <f>IF($B7="N/A","N/A",IF(E7&gt;15,"No",IF(E7&lt;-15,"No","Yes")))</f>
        <v>N/A</v>
      </c>
      <c r="G7" s="145">
        <v>269003</v>
      </c>
      <c r="H7" s="146" t="str">
        <f>IF($B7="N/A","N/A",IF(G7&gt;15,"No",IF(G7&lt;-15,"No","Yes")))</f>
        <v>N/A</v>
      </c>
      <c r="I7" s="147">
        <v>4.2</v>
      </c>
      <c r="J7" s="147">
        <v>4.4870000000000001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11.726263275999999</v>
      </c>
      <c r="H8" s="146" t="str">
        <f>IF($B8="N/A","N/A",IF(G8&gt;15,"No",IF(G8&lt;-15,"No","Yes")))</f>
        <v>N/A</v>
      </c>
      <c r="I8" s="147" t="s">
        <v>217</v>
      </c>
      <c r="J8" s="147" t="s">
        <v>217</v>
      </c>
      <c r="K8" s="146" t="str">
        <f t="shared" si="0"/>
        <v>N/A</v>
      </c>
    </row>
    <row r="9" spans="1:11" x14ac:dyDescent="0.2">
      <c r="A9" s="25" t="s">
        <v>306</v>
      </c>
      <c r="B9" s="136" t="s">
        <v>217</v>
      </c>
      <c r="C9" s="134">
        <v>84.990043549000006</v>
      </c>
      <c r="D9" s="134" t="str">
        <f>IF($B9="N/A","N/A",IF(C9&gt;15,"No",IF(C9&lt;-15,"No","Yes")))</f>
        <v>N/A</v>
      </c>
      <c r="E9" s="134">
        <v>86.300747324</v>
      </c>
      <c r="F9" s="134" t="str">
        <f>IF($B9="N/A","N/A",IF(E9&gt;15,"No",IF(E9&lt;-15,"No","Yes")))</f>
        <v>N/A</v>
      </c>
      <c r="G9" s="134">
        <v>88.273736724000003</v>
      </c>
      <c r="H9" s="134" t="str">
        <f>IF($B9="N/A","N/A",IF(G9&gt;15,"No",IF(G9&lt;-15,"No","Yes")))</f>
        <v>N/A</v>
      </c>
      <c r="I9" s="143">
        <v>1.542</v>
      </c>
      <c r="J9" s="143">
        <v>2.286</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62.672653543000003</v>
      </c>
      <c r="F13" s="134" t="str">
        <f t="shared" si="2"/>
        <v>No</v>
      </c>
      <c r="G13" s="134">
        <v>61.092998962999999</v>
      </c>
      <c r="H13" s="134" t="str">
        <f t="shared" si="3"/>
        <v>No</v>
      </c>
      <c r="I13" s="143" t="s">
        <v>217</v>
      </c>
      <c r="J13" s="143">
        <v>-2.52</v>
      </c>
      <c r="K13" s="134" t="str">
        <f t="shared" si="0"/>
        <v>Yes</v>
      </c>
    </row>
    <row r="14" spans="1:11" x14ac:dyDescent="0.2">
      <c r="A14" s="28" t="s">
        <v>309</v>
      </c>
      <c r="B14" s="136" t="s">
        <v>217</v>
      </c>
      <c r="C14" s="149">
        <v>37086</v>
      </c>
      <c r="D14" s="134" t="str">
        <f>IF($B14="N/A","N/A",IF(C14&gt;15,"No",IF(C14&lt;-15,"No","Yes")))</f>
        <v>N/A</v>
      </c>
      <c r="E14" s="149">
        <v>35269</v>
      </c>
      <c r="F14" s="134" t="str">
        <f>IF($B14="N/A","N/A",IF(E14&gt;15,"No",IF(E14&lt;-15,"No","Yes")))</f>
        <v>N/A</v>
      </c>
      <c r="G14" s="149">
        <v>31544</v>
      </c>
      <c r="H14" s="134" t="str">
        <f>IF($B14="N/A","N/A",IF(G14&gt;15,"No",IF(G14&lt;-15,"No","Yes")))</f>
        <v>N/A</v>
      </c>
      <c r="I14" s="143">
        <v>-4.9000000000000004</v>
      </c>
      <c r="J14" s="143">
        <v>-10.6</v>
      </c>
      <c r="K14" s="134" t="str">
        <f t="shared" si="0"/>
        <v>Yes</v>
      </c>
    </row>
    <row r="15" spans="1:11" x14ac:dyDescent="0.2">
      <c r="A15" s="25" t="s">
        <v>435</v>
      </c>
      <c r="B15" s="136" t="s">
        <v>219</v>
      </c>
      <c r="C15" s="134">
        <v>4.0635280160000002</v>
      </c>
      <c r="D15" s="134" t="str">
        <f>IF($B15="N/A","N/A",IF(C15&gt;20,"No",IF(C15&lt;5,"No","Yes")))</f>
        <v>No</v>
      </c>
      <c r="E15" s="134">
        <v>4.7633899458000002</v>
      </c>
      <c r="F15" s="134" t="str">
        <f>IF($B15="N/A","N/A",IF(E15&gt;20,"No",IF(E15&lt;5,"No","Yes")))</f>
        <v>No</v>
      </c>
      <c r="G15" s="134">
        <v>6.1057570378000001</v>
      </c>
      <c r="H15" s="134" t="str">
        <f>IF($B15="N/A","N/A",IF(G15&gt;20,"No",IF(G15&lt;5,"No","Yes")))</f>
        <v>Yes</v>
      </c>
      <c r="I15" s="143">
        <v>17.22</v>
      </c>
      <c r="J15" s="143">
        <v>28.18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93.894242962000007</v>
      </c>
      <c r="H16" s="134" t="str">
        <f>IF($B16="N/A","N/A",IF(G16&gt;15,"No",IF(G16&lt;-15,"No","Yes")))</f>
        <v>N/A</v>
      </c>
      <c r="I16" s="143" t="s">
        <v>217</v>
      </c>
      <c r="J16" s="143" t="s">
        <v>217</v>
      </c>
      <c r="K16" s="134" t="str">
        <f t="shared" si="0"/>
        <v>N/A</v>
      </c>
    </row>
    <row r="17" spans="1:11" x14ac:dyDescent="0.2">
      <c r="A17" s="25" t="s">
        <v>437</v>
      </c>
      <c r="B17" s="136" t="s">
        <v>217</v>
      </c>
      <c r="C17" s="134">
        <v>13.821927412000001</v>
      </c>
      <c r="D17" s="134" t="str">
        <f>IF($B17="N/A","N/A",IF(C17&gt;15,"No",IF(C17&lt;-15,"No","Yes")))</f>
        <v>N/A</v>
      </c>
      <c r="E17" s="134">
        <v>16.751254642999999</v>
      </c>
      <c r="F17" s="134" t="str">
        <f>IF($B17="N/A","N/A",IF(E17&gt;15,"No",IF(E17&lt;-15,"No","Yes")))</f>
        <v>N/A</v>
      </c>
      <c r="G17" s="134">
        <v>18.190464114000001</v>
      </c>
      <c r="H17" s="134" t="str">
        <f>IF($B17="N/A","N/A",IF(G17&gt;15,"No",IF(G17&lt;-15,"No","Yes")))</f>
        <v>N/A</v>
      </c>
      <c r="I17" s="143">
        <v>21.19</v>
      </c>
      <c r="J17" s="143">
        <v>8.5920000000000005</v>
      </c>
      <c r="K17" s="134" t="str">
        <f t="shared" si="0"/>
        <v>Yes</v>
      </c>
    </row>
    <row r="18" spans="1:11" x14ac:dyDescent="0.2">
      <c r="A18" s="25" t="s">
        <v>813</v>
      </c>
      <c r="B18" s="136" t="s">
        <v>217</v>
      </c>
      <c r="C18" s="182">
        <v>7023.8708545</v>
      </c>
      <c r="D18" s="134" t="str">
        <f>IF($B18="N/A","N/A",IF(C18&gt;15,"No",IF(C18&lt;-15,"No","Yes")))</f>
        <v>N/A</v>
      </c>
      <c r="E18" s="182">
        <v>6368.1890657000004</v>
      </c>
      <c r="F18" s="134" t="str">
        <f>IF($B18="N/A","N/A",IF(E18&gt;15,"No",IF(E18&lt;-15,"No","Yes")))</f>
        <v>N/A</v>
      </c>
      <c r="G18" s="182">
        <v>6176.4393516999999</v>
      </c>
      <c r="H18" s="134" t="str">
        <f>IF($B18="N/A","N/A",IF(G18&gt;15,"No",IF(G18&lt;-15,"No","Yes")))</f>
        <v>N/A</v>
      </c>
      <c r="I18" s="143">
        <v>-9.34</v>
      </c>
      <c r="J18" s="143">
        <v>-3.01</v>
      </c>
      <c r="K18" s="134" t="str">
        <f t="shared" si="0"/>
        <v>Yes</v>
      </c>
    </row>
    <row r="19" spans="1:11" x14ac:dyDescent="0.2">
      <c r="A19" s="3" t="s">
        <v>310</v>
      </c>
      <c r="B19" s="136" t="s">
        <v>217</v>
      </c>
      <c r="C19" s="149">
        <v>140</v>
      </c>
      <c r="D19" s="136" t="s">
        <v>217</v>
      </c>
      <c r="E19" s="149">
        <v>316</v>
      </c>
      <c r="F19" s="136" t="s">
        <v>217</v>
      </c>
      <c r="G19" s="149">
        <v>11632</v>
      </c>
      <c r="H19" s="134" t="str">
        <f>IF($B19="N/A","N/A",IF(G19&gt;15,"No",IF(G19&lt;-15,"No","Yes")))</f>
        <v>N/A</v>
      </c>
      <c r="I19" s="143">
        <v>125.7</v>
      </c>
      <c r="J19" s="143">
        <v>3581</v>
      </c>
      <c r="K19" s="134" t="str">
        <f t="shared" si="0"/>
        <v>No</v>
      </c>
    </row>
    <row r="20" spans="1:11" x14ac:dyDescent="0.2">
      <c r="A20" s="3" t="s">
        <v>350</v>
      </c>
      <c r="B20" s="136" t="s">
        <v>217</v>
      </c>
      <c r="C20" s="149" t="s">
        <v>217</v>
      </c>
      <c r="D20" s="136" t="s">
        <v>217</v>
      </c>
      <c r="E20" s="149" t="s">
        <v>217</v>
      </c>
      <c r="F20" s="136" t="s">
        <v>217</v>
      </c>
      <c r="G20" s="150">
        <v>4.3241153444</v>
      </c>
      <c r="H20" s="134" t="str">
        <f>IF($B20="N/A","N/A",IF(G20&gt;15,"No",IF(G20&lt;-15,"No","Yes")))</f>
        <v>N/A</v>
      </c>
      <c r="I20" s="143" t="s">
        <v>217</v>
      </c>
      <c r="J20" s="143" t="s">
        <v>217</v>
      </c>
      <c r="K20" s="134" t="str">
        <f t="shared" si="0"/>
        <v>N/A</v>
      </c>
    </row>
    <row r="21" spans="1:11" ht="25.5" x14ac:dyDescent="0.2">
      <c r="A21" s="3" t="s">
        <v>814</v>
      </c>
      <c r="B21" s="136" t="s">
        <v>217</v>
      </c>
      <c r="C21" s="151">
        <v>8861.9142857000006</v>
      </c>
      <c r="D21" s="134" t="str">
        <f>IF($B21="N/A","N/A",IF(C21&gt;60,"No",IF(C21&lt;15,"No","Yes")))</f>
        <v>N/A</v>
      </c>
      <c r="E21" s="151">
        <v>8108.3354429999999</v>
      </c>
      <c r="F21" s="134" t="str">
        <f>IF($B21="N/A","N/A",IF(E21&gt;60,"No",IF(E21&lt;15,"No","Yes")))</f>
        <v>N/A</v>
      </c>
      <c r="G21" s="151">
        <v>5340.1975585</v>
      </c>
      <c r="H21" s="134" t="str">
        <f>IF($B21="N/A","N/A",IF(G21&gt;60,"No",IF(G21&lt;15,"No","Yes")))</f>
        <v>N/A</v>
      </c>
      <c r="I21" s="143">
        <v>-8.5</v>
      </c>
      <c r="J21" s="143">
        <v>-34.1</v>
      </c>
      <c r="K21" s="134" t="str">
        <f t="shared" si="0"/>
        <v>No</v>
      </c>
    </row>
    <row r="22" spans="1:11" x14ac:dyDescent="0.2">
      <c r="A22" s="3" t="s">
        <v>815</v>
      </c>
      <c r="B22" s="136" t="s">
        <v>221</v>
      </c>
      <c r="C22" s="149">
        <v>11</v>
      </c>
      <c r="D22" s="134" t="str">
        <f>IF($B22="N/A","N/A",IF(C22="N/A","N/A",IF(C22=0,"Yes","No")))</f>
        <v>No</v>
      </c>
      <c r="E22" s="149">
        <v>0</v>
      </c>
      <c r="F22" s="134" t="str">
        <f>IF($B22="N/A","N/A",IF(E22="N/A","N/A",IF(E22=0,"Yes","No")))</f>
        <v>Yes</v>
      </c>
      <c r="G22" s="149">
        <v>11</v>
      </c>
      <c r="H22" s="134" t="str">
        <f>IF($B22="N/A","N/A",IF(G22=0,"Yes","No"))</f>
        <v>No</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35579</v>
      </c>
      <c r="D6" s="9" t="str">
        <f>IF($B6="N/A","N/A",IF(C6&gt;15,"No",IF(C6&lt;-15,"No","Yes")))</f>
        <v>N/A</v>
      </c>
      <c r="E6" s="35">
        <v>33589</v>
      </c>
      <c r="F6" s="9" t="str">
        <f>IF($B6="N/A","N/A",IF(E6&gt;15,"No",IF(E6&lt;-15,"No","Yes")))</f>
        <v>N/A</v>
      </c>
      <c r="G6" s="35">
        <v>29618</v>
      </c>
      <c r="H6" s="9" t="str">
        <f>IF($B6="N/A","N/A",IF(G6&gt;15,"No",IF(G6&lt;-15,"No","Yes")))</f>
        <v>N/A</v>
      </c>
      <c r="I6" s="10">
        <v>-5.59</v>
      </c>
      <c r="J6" s="10">
        <v>-11.8</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5070.9058714000003</v>
      </c>
      <c r="D9" s="9" t="str">
        <f>IF($B9="N/A","N/A",IF(C9&gt;7000,"No",IF(C9&lt;2000,"No","Yes")))</f>
        <v>Yes</v>
      </c>
      <c r="E9" s="88">
        <v>5317.8107713999998</v>
      </c>
      <c r="F9" s="9" t="str">
        <f>IF($B9="N/A","N/A",IF(E9&gt;7000,"No",IF(E9&lt;2000,"No","Yes")))</f>
        <v>Yes</v>
      </c>
      <c r="G9" s="88">
        <v>5623.3131542000001</v>
      </c>
      <c r="H9" s="9" t="str">
        <f>IF($B9="N/A","N/A",IF(G9&gt;7000,"No",IF(G9&lt;2000,"No","Yes")))</f>
        <v>Yes</v>
      </c>
      <c r="I9" s="10">
        <v>4.8689999999999998</v>
      </c>
      <c r="J9" s="10">
        <v>5.7450000000000001</v>
      </c>
      <c r="K9" s="9" t="str">
        <f t="shared" si="0"/>
        <v>Yes</v>
      </c>
    </row>
    <row r="10" spans="1:11" x14ac:dyDescent="0.2">
      <c r="A10" s="102" t="s">
        <v>819</v>
      </c>
      <c r="B10" s="34" t="s">
        <v>217</v>
      </c>
      <c r="C10" s="88">
        <v>1603.8291767999999</v>
      </c>
      <c r="D10" s="9" t="str">
        <f>IF($B10="N/A","N/A",IF(C10&gt;15,"No",IF(C10&lt;-15,"No","Yes")))</f>
        <v>N/A</v>
      </c>
      <c r="E10" s="88">
        <v>1634.7094755999999</v>
      </c>
      <c r="F10" s="9" t="str">
        <f>IF($B10="N/A","N/A",IF(E10&gt;15,"No",IF(E10&lt;-15,"No","Yes")))</f>
        <v>N/A</v>
      </c>
      <c r="G10" s="88">
        <v>1689.3638781</v>
      </c>
      <c r="H10" s="9" t="str">
        <f>IF($B10="N/A","N/A",IF(G10&gt;15,"No",IF(G10&lt;-15,"No","Yes")))</f>
        <v>N/A</v>
      </c>
      <c r="I10" s="10">
        <v>1.925</v>
      </c>
      <c r="J10" s="10">
        <v>3.343</v>
      </c>
      <c r="K10" s="9" t="str">
        <f t="shared" si="0"/>
        <v>Yes</v>
      </c>
    </row>
    <row r="11" spans="1:11" x14ac:dyDescent="0.2">
      <c r="A11" s="102" t="s">
        <v>313</v>
      </c>
      <c r="B11" s="34" t="s">
        <v>223</v>
      </c>
      <c r="C11" s="9">
        <v>2.8106467000000002E-3</v>
      </c>
      <c r="D11" s="9" t="str">
        <f>IF($B11="N/A","N/A",IF(C11&gt;10,"No",IF(C11&lt;=0,"No","Yes")))</f>
        <v>Yes</v>
      </c>
      <c r="E11" s="9">
        <v>2.9771651E-3</v>
      </c>
      <c r="F11" s="9" t="str">
        <f>IF($B11="N/A","N/A",IF(E11&gt;10,"No",IF(E11&lt;=0,"No","Yes")))</f>
        <v>Yes</v>
      </c>
      <c r="G11" s="9">
        <v>0</v>
      </c>
      <c r="H11" s="9" t="str">
        <f>IF($B11="N/A","N/A",IF(G11&gt;10,"No",IF(G11&lt;=0,"No","Yes")))</f>
        <v>No</v>
      </c>
      <c r="I11" s="10">
        <v>5.9249999999999998</v>
      </c>
      <c r="J11" s="10">
        <v>-100</v>
      </c>
      <c r="K11" s="9" t="str">
        <f t="shared" si="0"/>
        <v>No</v>
      </c>
    </row>
    <row r="12" spans="1:11" x14ac:dyDescent="0.2">
      <c r="A12" s="102" t="s">
        <v>820</v>
      </c>
      <c r="B12" s="34" t="s">
        <v>217</v>
      </c>
      <c r="C12" s="88">
        <v>4160</v>
      </c>
      <c r="D12" s="9" t="str">
        <f>IF($B12="N/A","N/A",IF(C12&gt;15,"No",IF(C12&lt;-15,"No","Yes")))</f>
        <v>N/A</v>
      </c>
      <c r="E12" s="88">
        <v>1523</v>
      </c>
      <c r="F12" s="9" t="str">
        <f>IF($B12="N/A","N/A",IF(E12&gt;15,"No",IF(E12&lt;-15,"No","Yes")))</f>
        <v>N/A</v>
      </c>
      <c r="G12" s="88" t="s">
        <v>1743</v>
      </c>
      <c r="H12" s="9" t="str">
        <f>IF($B12="N/A","N/A",IF(G12&gt;15,"No",IF(G12&lt;-15,"No","Yes")))</f>
        <v>N/A</v>
      </c>
      <c r="I12" s="10">
        <v>-63.4</v>
      </c>
      <c r="J12" s="10" t="s">
        <v>1743</v>
      </c>
      <c r="K12" s="9" t="str">
        <f t="shared" si="0"/>
        <v>N/A</v>
      </c>
    </row>
    <row r="13" spans="1:11" x14ac:dyDescent="0.2">
      <c r="A13" s="102" t="s">
        <v>314</v>
      </c>
      <c r="B13" s="34" t="s">
        <v>218</v>
      </c>
      <c r="C13" s="8">
        <v>99.907248658</v>
      </c>
      <c r="D13" s="9" t="str">
        <f>IF($B13="N/A","N/A",IF(C13&gt;100,"No",IF(C13&lt;95,"No","Yes")))</f>
        <v>Yes</v>
      </c>
      <c r="E13" s="8">
        <v>99.636785853000006</v>
      </c>
      <c r="F13" s="9" t="str">
        <f>IF($B13="N/A","N/A",IF(E13&gt;100,"No",IF(E13&lt;95,"No","Yes")))</f>
        <v>Yes</v>
      </c>
      <c r="G13" s="8">
        <v>99.91559187</v>
      </c>
      <c r="H13" s="9" t="str">
        <f>IF($B13="N/A","N/A",IF(G13&gt;100,"No",IF(G13&lt;95,"No","Yes")))</f>
        <v>Yes</v>
      </c>
      <c r="I13" s="10">
        <v>-0.27100000000000002</v>
      </c>
      <c r="J13" s="10">
        <v>0.27979999999999999</v>
      </c>
      <c r="K13" s="9" t="str">
        <f t="shared" si="0"/>
        <v>Yes</v>
      </c>
    </row>
    <row r="14" spans="1:11" x14ac:dyDescent="0.2">
      <c r="A14" s="102" t="s">
        <v>821</v>
      </c>
      <c r="B14" s="34" t="s">
        <v>224</v>
      </c>
      <c r="C14" s="8">
        <v>1.1364429190000001</v>
      </c>
      <c r="D14" s="9" t="str">
        <f>IF($B14="N/A","N/A",IF(C14&gt;1,"Yes","No"))</f>
        <v>Yes</v>
      </c>
      <c r="E14" s="8">
        <v>1.1487435384</v>
      </c>
      <c r="F14" s="9" t="str">
        <f>IF($B14="N/A","N/A",IF(E14&gt;1,"Yes","No"))</f>
        <v>Yes</v>
      </c>
      <c r="G14" s="8">
        <v>1.1450680903999999</v>
      </c>
      <c r="H14" s="9" t="str">
        <f>IF($B14="N/A","N/A",IF(G14&gt;1,"Yes","No"))</f>
        <v>Yes</v>
      </c>
      <c r="I14" s="10">
        <v>1.0820000000000001</v>
      </c>
      <c r="J14" s="10">
        <v>-0.32</v>
      </c>
      <c r="K14" s="9" t="str">
        <f t="shared" si="0"/>
        <v>Yes</v>
      </c>
    </row>
    <row r="15" spans="1:11" x14ac:dyDescent="0.2">
      <c r="A15" s="102" t="s">
        <v>315</v>
      </c>
      <c r="B15" s="34" t="s">
        <v>218</v>
      </c>
      <c r="C15" s="8">
        <v>78.877989825</v>
      </c>
      <c r="D15" s="9" t="str">
        <f>IF($B15="N/A","N/A",IF(C15&gt;100,"No",IF(C15&lt;95,"No","Yes")))</f>
        <v>No</v>
      </c>
      <c r="E15" s="8">
        <v>77.727827563000005</v>
      </c>
      <c r="F15" s="9" t="str">
        <f>IF($B15="N/A","N/A",IF(E15&gt;100,"No",IF(E15&lt;95,"No","Yes")))</f>
        <v>No</v>
      </c>
      <c r="G15" s="8">
        <v>76.561550409000006</v>
      </c>
      <c r="H15" s="9" t="str">
        <f>IF($B15="N/A","N/A",IF(G15&gt;100,"No",IF(G15&lt;95,"No","Yes")))</f>
        <v>No</v>
      </c>
      <c r="I15" s="10">
        <v>-1.46</v>
      </c>
      <c r="J15" s="10">
        <v>-1.5</v>
      </c>
      <c r="K15" s="9" t="str">
        <f t="shared" si="0"/>
        <v>Yes</v>
      </c>
    </row>
    <row r="16" spans="1:11" x14ac:dyDescent="0.2">
      <c r="A16" s="102" t="s">
        <v>822</v>
      </c>
      <c r="B16" s="34" t="s">
        <v>225</v>
      </c>
      <c r="C16" s="8">
        <v>10.886366876</v>
      </c>
      <c r="D16" s="9" t="str">
        <f>IF($B16="N/A","N/A",IF(C16&gt;3,"Yes","No"))</f>
        <v>Yes</v>
      </c>
      <c r="E16" s="8">
        <v>11.160946836000001</v>
      </c>
      <c r="F16" s="9" t="str">
        <f>IF($B16="N/A","N/A",IF(E16&gt;3,"Yes","No"))</f>
        <v>Yes</v>
      </c>
      <c r="G16" s="8">
        <v>11.316766626</v>
      </c>
      <c r="H16" s="9" t="str">
        <f>IF($B16="N/A","N/A",IF(G16&gt;3,"Yes","No"))</f>
        <v>Yes</v>
      </c>
      <c r="I16" s="10">
        <v>2.5219999999999998</v>
      </c>
      <c r="J16" s="10">
        <v>1.3959999999999999</v>
      </c>
      <c r="K16" s="9" t="str">
        <f t="shared" si="0"/>
        <v>Yes</v>
      </c>
    </row>
    <row r="17" spans="1:11" x14ac:dyDescent="0.2">
      <c r="A17" s="102" t="s">
        <v>823</v>
      </c>
      <c r="B17" s="34" t="s">
        <v>226</v>
      </c>
      <c r="C17" s="8">
        <v>3.1603564099999999</v>
      </c>
      <c r="D17" s="9" t="str">
        <f>IF($B17="N/A","N/A",IF(C17&gt;=8,"No",IF(C17&lt;2,"No","Yes")))</f>
        <v>Yes</v>
      </c>
      <c r="E17" s="8">
        <v>3.2484814197</v>
      </c>
      <c r="F17" s="9" t="str">
        <f>IF($B17="N/A","N/A",IF(E17&gt;=8,"No",IF(E17&lt;2,"No","Yes")))</f>
        <v>Yes</v>
      </c>
      <c r="G17" s="8">
        <v>3.3296413858</v>
      </c>
      <c r="H17" s="9" t="str">
        <f>IF($B17="N/A","N/A",IF(G17&gt;=8,"No",IF(G17&lt;2,"No","Yes")))</f>
        <v>Yes</v>
      </c>
      <c r="I17" s="10">
        <v>2.7879999999999998</v>
      </c>
      <c r="J17" s="10">
        <v>2.4980000000000002</v>
      </c>
      <c r="K17" s="9" t="str">
        <f t="shared" si="0"/>
        <v>Yes</v>
      </c>
    </row>
    <row r="18" spans="1:11" x14ac:dyDescent="0.2">
      <c r="A18" s="102" t="s">
        <v>824</v>
      </c>
      <c r="B18" s="34" t="s">
        <v>226</v>
      </c>
      <c r="C18" s="8">
        <v>3.1621963563</v>
      </c>
      <c r="D18" s="9" t="str">
        <f>IF($B18="N/A","N/A",IF(C18&gt;=8,"No",IF(C18&lt;2,"No","Yes")))</f>
        <v>Yes</v>
      </c>
      <c r="E18" s="8">
        <v>3.2517722046999999</v>
      </c>
      <c r="F18" s="9" t="str">
        <f>IF($B18="N/A","N/A",IF(E18&gt;=8,"No",IF(E18&lt;2,"No","Yes")))</f>
        <v>Yes</v>
      </c>
      <c r="G18" s="8">
        <v>3.3282553623000002</v>
      </c>
      <c r="H18" s="9" t="str">
        <f>IF($B18="N/A","N/A",IF(G18&gt;=8,"No",IF(G18&lt;2,"No","Yes")))</f>
        <v>Yes</v>
      </c>
      <c r="I18" s="10">
        <v>2.8330000000000002</v>
      </c>
      <c r="J18" s="10">
        <v>2.3519999999999999</v>
      </c>
      <c r="K18" s="9" t="str">
        <f t="shared" si="0"/>
        <v>Yes</v>
      </c>
    </row>
    <row r="19" spans="1:11" x14ac:dyDescent="0.2">
      <c r="A19" s="102" t="s">
        <v>316</v>
      </c>
      <c r="B19" s="34" t="s">
        <v>227</v>
      </c>
      <c r="C19" s="8">
        <v>99.828550548999999</v>
      </c>
      <c r="D19" s="9" t="str">
        <f>IF(OR($B19="N/A",$C19="N/A"),"N/A",IF(C19&gt;100,"No",IF(C19&lt;98,"No","Yes")))</f>
        <v>Yes</v>
      </c>
      <c r="E19" s="8">
        <v>99.607014200999998</v>
      </c>
      <c r="F19" s="9" t="str">
        <f>IF(OR($B19="N/A",$E19="N/A"),"N/A",IF(E19&gt;100,"No",IF(E19&lt;98,"No","Yes")))</f>
        <v>Yes</v>
      </c>
      <c r="G19" s="8">
        <v>99.317982307999998</v>
      </c>
      <c r="H19" s="9" t="str">
        <f>IF($B19="N/A","N/A",IF(G19&gt;100,"No",IF(G19&lt;98,"No","Yes")))</f>
        <v>Yes</v>
      </c>
      <c r="I19" s="10">
        <v>-0.222</v>
      </c>
      <c r="J19" s="10">
        <v>-0.28999999999999998</v>
      </c>
      <c r="K19" s="9" t="str">
        <f t="shared" si="0"/>
        <v>Yes</v>
      </c>
    </row>
    <row r="20" spans="1:11" x14ac:dyDescent="0.2">
      <c r="A20" s="102" t="s">
        <v>31</v>
      </c>
      <c r="B20" s="59" t="s">
        <v>218</v>
      </c>
      <c r="C20" s="8">
        <v>99.539053936000002</v>
      </c>
      <c r="D20" s="9" t="str">
        <f>IF($B20="N/A","N/A",IF(C20&gt;100,"No",IF(C20&lt;95,"No","Yes")))</f>
        <v>Yes</v>
      </c>
      <c r="E20" s="8">
        <v>99.187233915999997</v>
      </c>
      <c r="F20" s="9" t="str">
        <f>IF($B20="N/A","N/A",IF(E20&gt;100,"No",IF(E20&lt;95,"No","Yes")))</f>
        <v>Yes</v>
      </c>
      <c r="G20" s="8">
        <v>98.879060030999995</v>
      </c>
      <c r="H20" s="9" t="str">
        <f>IF($B20="N/A","N/A",IF(G20&gt;100,"No",IF(G20&lt;95,"No","Yes")))</f>
        <v>Yes</v>
      </c>
      <c r="I20" s="10">
        <v>-0.35299999999999998</v>
      </c>
      <c r="J20" s="10">
        <v>-0.311</v>
      </c>
      <c r="K20" s="9" t="str">
        <f t="shared" si="0"/>
        <v>Yes</v>
      </c>
    </row>
    <row r="21" spans="1:11" x14ac:dyDescent="0.2">
      <c r="A21" s="102" t="s">
        <v>317</v>
      </c>
      <c r="B21" s="34" t="s">
        <v>218</v>
      </c>
      <c r="C21" s="8">
        <v>99.991568060000006</v>
      </c>
      <c r="D21" s="9" t="str">
        <f>IF($B21="N/A","N/A",IF(C21&gt;100,"No",IF(C21&lt;95,"No","Yes")))</f>
        <v>Yes</v>
      </c>
      <c r="E21" s="8">
        <v>99.988091338999993</v>
      </c>
      <c r="F21" s="9" t="str">
        <f>IF($B21="N/A","N/A",IF(E21&gt;100,"No",IF(E21&lt;95,"No","Yes")))</f>
        <v>Yes</v>
      </c>
      <c r="G21" s="8">
        <v>99.996623674999995</v>
      </c>
      <c r="H21" s="9" t="str">
        <f>IF($B21="N/A","N/A",IF(G21&gt;100,"No",IF(G21&lt;95,"No","Yes")))</f>
        <v>Yes</v>
      </c>
      <c r="I21" s="10">
        <v>-3.0000000000000001E-3</v>
      </c>
      <c r="J21" s="10">
        <v>8.5000000000000006E-3</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4.8165209815000001</v>
      </c>
      <c r="D24" s="9" t="str">
        <f>IF($B24="N/A","N/A",IF(C24&gt;=2,"Yes","No"))</f>
        <v>Yes</v>
      </c>
      <c r="E24" s="8">
        <v>5.0568043108999996</v>
      </c>
      <c r="F24" s="9" t="str">
        <f>IF($B24="N/A","N/A",IF(E24&gt;=2,"Yes","No"))</f>
        <v>Yes</v>
      </c>
      <c r="G24" s="8">
        <v>5.2277668984999996</v>
      </c>
      <c r="H24" s="9" t="str">
        <f>IF($B24="N/A","N/A",IF(G24&gt;=2,"Yes","No"))</f>
        <v>Yes</v>
      </c>
      <c r="I24" s="10">
        <v>4.9889999999999999</v>
      </c>
      <c r="J24" s="10">
        <v>3.3809999999999998</v>
      </c>
      <c r="K24" s="9" t="str">
        <f t="shared" si="0"/>
        <v>Yes</v>
      </c>
    </row>
    <row r="25" spans="1:11" x14ac:dyDescent="0.2">
      <c r="A25" s="102" t="s">
        <v>826</v>
      </c>
      <c r="B25" s="34" t="s">
        <v>230</v>
      </c>
      <c r="C25" s="8">
        <v>8.1480648697000007</v>
      </c>
      <c r="D25" s="9" t="str">
        <f>IF($B25="N/A","N/A",IF(C25&gt;30,"No",IF(C25&lt;5,"No","Yes")))</f>
        <v>Yes</v>
      </c>
      <c r="E25" s="8">
        <v>7.5500908034999998</v>
      </c>
      <c r="F25" s="9" t="str">
        <f>IF($B25="N/A","N/A",IF(E25&gt;30,"No",IF(E25&lt;5,"No","Yes")))</f>
        <v>Yes</v>
      </c>
      <c r="G25" s="8">
        <v>7.1578094402000003</v>
      </c>
      <c r="H25" s="9" t="str">
        <f>IF($B25="N/A","N/A",IF(G25&gt;30,"No",IF(G25&lt;5,"No","Yes")))</f>
        <v>Yes</v>
      </c>
      <c r="I25" s="10">
        <v>-7.34</v>
      </c>
      <c r="J25" s="10">
        <v>-5.2</v>
      </c>
      <c r="K25" s="9" t="str">
        <f t="shared" si="0"/>
        <v>Yes</v>
      </c>
    </row>
    <row r="26" spans="1:11" x14ac:dyDescent="0.2">
      <c r="A26" s="102" t="s">
        <v>827</v>
      </c>
      <c r="B26" s="34" t="s">
        <v>231</v>
      </c>
      <c r="C26" s="8">
        <v>11.425278957</v>
      </c>
      <c r="D26" s="9" t="str">
        <f>IF($B26="N/A","N/A",IF(C26&gt;75,"No",IF(C26&lt;15,"No","Yes")))</f>
        <v>No</v>
      </c>
      <c r="E26" s="8">
        <v>13.397243144999999</v>
      </c>
      <c r="F26" s="9" t="str">
        <f>IF($B26="N/A","N/A",IF(E26&gt;75,"No",IF(E26&lt;15,"No","Yes")))</f>
        <v>No</v>
      </c>
      <c r="G26" s="8">
        <v>14.565466946000001</v>
      </c>
      <c r="H26" s="9" t="str">
        <f>IF($B26="N/A","N/A",IF(G26&gt;75,"No",IF(G26&lt;15,"No","Yes")))</f>
        <v>No</v>
      </c>
      <c r="I26" s="10">
        <v>17.260000000000002</v>
      </c>
      <c r="J26" s="10">
        <v>8.7200000000000006</v>
      </c>
      <c r="K26" s="9" t="str">
        <f t="shared" si="0"/>
        <v>Yes</v>
      </c>
    </row>
    <row r="27" spans="1:11" x14ac:dyDescent="0.2">
      <c r="A27" s="102" t="s">
        <v>828</v>
      </c>
      <c r="B27" s="34" t="s">
        <v>232</v>
      </c>
      <c r="C27" s="8">
        <v>80.423845526999997</v>
      </c>
      <c r="D27" s="9" t="str">
        <f>IF($B27="N/A","N/A",IF(C27&gt;70,"No",IF(C27&lt;25,"No","Yes")))</f>
        <v>No</v>
      </c>
      <c r="E27" s="8">
        <v>79.052666051000003</v>
      </c>
      <c r="F27" s="9" t="str">
        <f>IF($B27="N/A","N/A",IF(E27&gt;70,"No",IF(E27&lt;25,"No","Yes")))</f>
        <v>No</v>
      </c>
      <c r="G27" s="8">
        <v>78.269970963999995</v>
      </c>
      <c r="H27" s="9" t="str">
        <f>IF($B27="N/A","N/A",IF(G27&gt;70,"No",IF(G27&lt;25,"No","Yes")))</f>
        <v>No</v>
      </c>
      <c r="I27" s="10">
        <v>-1.7</v>
      </c>
      <c r="J27" s="10">
        <v>-0.99</v>
      </c>
      <c r="K27" s="9" t="str">
        <f t="shared" si="0"/>
        <v>Yes</v>
      </c>
    </row>
    <row r="28" spans="1:11" x14ac:dyDescent="0.2">
      <c r="A28" s="102" t="s">
        <v>322</v>
      </c>
      <c r="B28" s="34" t="s">
        <v>233</v>
      </c>
      <c r="C28" s="8">
        <v>69.004187864000002</v>
      </c>
      <c r="D28" s="9" t="str">
        <f>IF($B28="N/A","N/A",IF(C28&gt;70,"No",IF(C28&lt;35,"No","Yes")))</f>
        <v>Yes</v>
      </c>
      <c r="E28" s="8">
        <v>70.740420971000006</v>
      </c>
      <c r="F28" s="9" t="str">
        <f>IF($B28="N/A","N/A",IF(E28&gt;70,"No",IF(E28&lt;35,"No","Yes")))</f>
        <v>No</v>
      </c>
      <c r="G28" s="8">
        <v>69.332838139000003</v>
      </c>
      <c r="H28" s="9" t="str">
        <f>IF($B28="N/A","N/A",IF(G28&gt;70,"No",IF(G28&lt;35,"No","Yes")))</f>
        <v>Yes</v>
      </c>
      <c r="I28" s="10">
        <v>2.516</v>
      </c>
      <c r="J28" s="10">
        <v>-1.99</v>
      </c>
      <c r="K28" s="9" t="str">
        <f t="shared" si="0"/>
        <v>Yes</v>
      </c>
    </row>
    <row r="29" spans="1:11" x14ac:dyDescent="0.2">
      <c r="A29" s="102" t="s">
        <v>829</v>
      </c>
      <c r="B29" s="34" t="s">
        <v>224</v>
      </c>
      <c r="C29" s="8">
        <v>1.9556840862</v>
      </c>
      <c r="D29" s="9" t="str">
        <f>IF($B29="N/A","N/A",IF(C29&gt;1,"Yes","No"))</f>
        <v>Yes</v>
      </c>
      <c r="E29" s="8">
        <v>2.0903160641</v>
      </c>
      <c r="F29" s="9" t="str">
        <f>IF($B29="N/A","N/A",IF(E29&gt;1,"Yes","No"))</f>
        <v>Yes</v>
      </c>
      <c r="G29" s="8">
        <v>2.2107134160999999</v>
      </c>
      <c r="H29" s="9" t="str">
        <f>IF($B29="N/A","N/A",IF(G29&gt;1,"Yes","No"))</f>
        <v>Yes</v>
      </c>
      <c r="I29" s="10">
        <v>6.8840000000000003</v>
      </c>
      <c r="J29" s="10">
        <v>5.76</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99.934829539000006</v>
      </c>
      <c r="D31" s="9" t="str">
        <f>IF($B31="N/A","N/A",IF(C31&gt;15,"No",IF(C31&lt;-15,"No","Yes")))</f>
        <v>N/A</v>
      </c>
      <c r="E31" s="8">
        <v>99.638062371000004</v>
      </c>
      <c r="F31" s="9" t="str">
        <f>IF($B31="N/A","N/A",IF(E31&gt;15,"No",IF(E31&lt;-15,"No","Yes")))</f>
        <v>N/A</v>
      </c>
      <c r="G31" s="8">
        <v>99.956172389000002</v>
      </c>
      <c r="H31" s="9" t="str">
        <f>IF($B31="N/A","N/A",IF(G31&gt;15,"No",IF(G31&lt;-15,"No","Yes")))</f>
        <v>N/A</v>
      </c>
      <c r="I31" s="10">
        <v>-0.29699999999999999</v>
      </c>
      <c r="J31" s="10">
        <v>0.31929999999999997</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99.975545139999994</v>
      </c>
      <c r="D33" s="9" t="str">
        <f>IF($B33="N/A","N/A",IF(C33&gt;15,"No",IF(C33&lt;-15,"No","Yes")))</f>
        <v>N/A</v>
      </c>
      <c r="E33" s="8">
        <v>99.99155227</v>
      </c>
      <c r="F33" s="9" t="str">
        <f>IF($B33="N/A","N/A",IF(E33&gt;15,"No",IF(E33&lt;-15,"No","Yes")))</f>
        <v>N/A</v>
      </c>
      <c r="G33" s="8">
        <v>99.980512520999994</v>
      </c>
      <c r="H33" s="9" t="str">
        <f>IF($B33="N/A","N/A",IF(G33&gt;15,"No",IF(G33&lt;-15,"No","Yes")))</f>
        <v>N/A</v>
      </c>
      <c r="I33" s="10">
        <v>1.6E-2</v>
      </c>
      <c r="J33" s="10">
        <v>-1.0999999999999999E-2</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56.398437280000003</v>
      </c>
      <c r="D35" s="9" t="str">
        <f>IF($B35="N/A","N/A",IF(C35&gt;15,"No",IF(C35&lt;-15,"No","Yes")))</f>
        <v>N/A</v>
      </c>
      <c r="E35" s="8">
        <v>50.960135759000003</v>
      </c>
      <c r="F35" s="9" t="str">
        <f>IF($B35="N/A","N/A",IF(E35&gt;15,"No",IF(E35&lt;-15,"No","Yes")))</f>
        <v>N/A</v>
      </c>
      <c r="G35" s="8">
        <v>46.093591734999997</v>
      </c>
      <c r="H35" s="9" t="str">
        <f>IF($B35="N/A","N/A",IF(G35&gt;15,"No",IF(G35&lt;-15,"No","Yes")))</f>
        <v>N/A</v>
      </c>
      <c r="I35" s="10">
        <v>-9.64</v>
      </c>
      <c r="J35" s="10">
        <v>-9.5500000000000007</v>
      </c>
      <c r="K35" s="9" t="str">
        <f t="shared" si="0"/>
        <v>Yes</v>
      </c>
    </row>
    <row r="36" spans="1:11" ht="25.5" x14ac:dyDescent="0.2">
      <c r="A36" s="102" t="s">
        <v>368</v>
      </c>
      <c r="B36" s="34" t="s">
        <v>217</v>
      </c>
      <c r="C36" s="8">
        <v>10.657972399</v>
      </c>
      <c r="D36" s="9" t="str">
        <f>IF($B36="N/A","N/A",IF(C36&gt;15,"No",IF(C36&lt;-15,"No","Yes")))</f>
        <v>N/A</v>
      </c>
      <c r="E36" s="8">
        <v>11.396588168999999</v>
      </c>
      <c r="F36" s="9" t="str">
        <f>IF($B36="N/A","N/A",IF(E36&gt;15,"No",IF(E36&lt;-15,"No","Yes")))</f>
        <v>N/A</v>
      </c>
      <c r="G36" s="8">
        <v>12.306705382000001</v>
      </c>
      <c r="H36" s="9" t="str">
        <f>IF($B36="N/A","N/A",IF(G36&gt;15,"No",IF(G36&lt;-15,"No","Yes")))</f>
        <v>N/A</v>
      </c>
      <c r="I36" s="10">
        <v>6.93</v>
      </c>
      <c r="J36" s="10">
        <v>7.9859999999999998</v>
      </c>
      <c r="K36" s="9" t="str">
        <f t="shared" si="0"/>
        <v>Yes</v>
      </c>
    </row>
    <row r="37" spans="1:11" x14ac:dyDescent="0.2">
      <c r="A37" s="102" t="s">
        <v>373</v>
      </c>
      <c r="B37" s="34" t="s">
        <v>235</v>
      </c>
      <c r="C37" s="8">
        <v>96.371455072000003</v>
      </c>
      <c r="D37" s="9" t="str">
        <f>IF($B37="N/A","N/A",IF(C37&gt;90,"No",IF(C37&lt;75,"No","Yes")))</f>
        <v>No</v>
      </c>
      <c r="E37" s="8">
        <v>95.477686147</v>
      </c>
      <c r="F37" s="9" t="str">
        <f>IF($B37="N/A","N/A",IF(E37&gt;90,"No",IF(E37&lt;75,"No","Yes")))</f>
        <v>No</v>
      </c>
      <c r="G37" s="8">
        <v>95.131339050999998</v>
      </c>
      <c r="H37" s="9" t="str">
        <f>IF($B37="N/A","N/A",IF(G37&gt;90,"No",IF(G37&lt;75,"No","Yes")))</f>
        <v>No</v>
      </c>
      <c r="I37" s="10">
        <v>-0.92700000000000005</v>
      </c>
      <c r="J37" s="10">
        <v>-0.36299999999999999</v>
      </c>
      <c r="K37" s="9" t="str">
        <f>IF(J37="Div by 0", "N/A", IF(J37="N/A","N/A", IF(J37&gt;30, "No", IF(J37&lt;-30, "No", "Yes"))))</f>
        <v>Yes</v>
      </c>
    </row>
    <row r="38" spans="1:11" x14ac:dyDescent="0.2">
      <c r="A38" s="102" t="s">
        <v>374</v>
      </c>
      <c r="B38" s="34" t="s">
        <v>236</v>
      </c>
      <c r="C38" s="8">
        <v>2.4789904156999998</v>
      </c>
      <c r="D38" s="9" t="str">
        <f>IF($B38="N/A","N/A",IF(C38&gt;10,"No",IF(C38&lt;1,"No","Yes")))</f>
        <v>Yes</v>
      </c>
      <c r="E38" s="8">
        <v>3.0515942719</v>
      </c>
      <c r="F38" s="9" t="str">
        <f>IF($B38="N/A","N/A",IF(E38&gt;10,"No",IF(E38&lt;1,"No","Yes")))</f>
        <v>Yes</v>
      </c>
      <c r="G38" s="8">
        <v>3.1163481666999999</v>
      </c>
      <c r="H38" s="9" t="str">
        <f>IF($B38="N/A","N/A",IF(G38&gt;10,"No",IF(G38&lt;1,"No","Yes")))</f>
        <v>Yes</v>
      </c>
      <c r="I38" s="10">
        <v>23.1</v>
      </c>
      <c r="J38" s="10">
        <v>2.1219999999999999</v>
      </c>
      <c r="K38" s="9" t="str">
        <f>IF(J38="Div by 0", "N/A", IF(J38="N/A","N/A", IF(J38&gt;30, "No", IF(J38&lt;-30, "No", "Yes"))))</f>
        <v>Yes</v>
      </c>
    </row>
    <row r="39" spans="1:11" x14ac:dyDescent="0.2">
      <c r="A39" s="102" t="s">
        <v>375</v>
      </c>
      <c r="B39" s="34" t="s">
        <v>237</v>
      </c>
      <c r="C39" s="8">
        <v>0.31479243369999999</v>
      </c>
      <c r="D39" s="9" t="str">
        <f>IF($B39="N/A","N/A",IF(C39&gt;2,"No",IF(C39&lt;=0,"No","Yes")))</f>
        <v>Yes</v>
      </c>
      <c r="E39" s="8">
        <v>0.3364196612</v>
      </c>
      <c r="F39" s="9" t="str">
        <f>IF($B39="N/A","N/A",IF(E39&gt;2,"No",IF(E39&lt;=0,"No","Yes")))</f>
        <v>Yes</v>
      </c>
      <c r="G39" s="8">
        <v>0.41528800049999998</v>
      </c>
      <c r="H39" s="9" t="str">
        <f>IF($B39="N/A","N/A",IF(G39&gt;2,"No",IF(G39&lt;=0,"No","Yes")))</f>
        <v>Yes</v>
      </c>
      <c r="I39" s="10">
        <v>6.87</v>
      </c>
      <c r="J39" s="10">
        <v>23.44</v>
      </c>
      <c r="K39" s="9" t="str">
        <f>IF(J39="Div by 0", "N/A", IF(J39="N/A","N/A", IF(J39&gt;30, "No", IF(J39&lt;-30, "No", "Yes"))))</f>
        <v>Yes</v>
      </c>
    </row>
    <row r="40" spans="1:11" x14ac:dyDescent="0.2">
      <c r="A40" s="102" t="s">
        <v>376</v>
      </c>
      <c r="B40" s="34" t="s">
        <v>238</v>
      </c>
      <c r="C40" s="8">
        <v>0.4019224824</v>
      </c>
      <c r="D40" s="9" t="str">
        <f>IF($B40="N/A","N/A",IF(C40&gt;3,"No",IF(C40&lt;=0,"No","Yes")))</f>
        <v>Yes</v>
      </c>
      <c r="E40" s="8">
        <v>0.52398106519999998</v>
      </c>
      <c r="F40" s="9" t="str">
        <f>IF($B40="N/A","N/A",IF(E40&gt;3,"No",IF(E40&lt;=0,"No","Yes")))</f>
        <v>Yes</v>
      </c>
      <c r="G40" s="8">
        <v>0.55034100880000003</v>
      </c>
      <c r="H40" s="9" t="str">
        <f>IF($B40="N/A","N/A",IF(G40&gt;3,"No",IF(G40&lt;=0,"No","Yes")))</f>
        <v>Yes</v>
      </c>
      <c r="I40" s="10">
        <v>30.37</v>
      </c>
      <c r="J40" s="10">
        <v>5.0309999999999997</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1507</v>
      </c>
      <c r="D6" s="9" t="str">
        <f>IF($B6="N/A","N/A",IF(C6&gt;15,"No",IF(C6&lt;-15,"No","Yes")))</f>
        <v>N/A</v>
      </c>
      <c r="E6" s="35">
        <v>1680</v>
      </c>
      <c r="F6" s="9" t="str">
        <f>IF($B6="N/A","N/A",IF(E6&gt;15,"No",IF(E6&lt;-15,"No","Yes")))</f>
        <v>N/A</v>
      </c>
      <c r="G6" s="35">
        <v>1926</v>
      </c>
      <c r="H6" s="9" t="str">
        <f>IF($B6="N/A","N/A",IF(G6&gt;15,"No",IF(G6&lt;-15,"No","Yes")))</f>
        <v>N/A</v>
      </c>
      <c r="I6" s="10">
        <v>11.48</v>
      </c>
      <c r="J6" s="10">
        <v>14.64</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1005.3875249</v>
      </c>
      <c r="D9" s="9" t="str">
        <f>IF($B9="N/A","N/A",IF(C9&gt;15,"No",IF(C9&lt;-15,"No","Yes")))</f>
        <v>N/A</v>
      </c>
      <c r="E9" s="88">
        <v>1096.0440476000001</v>
      </c>
      <c r="F9" s="9" t="str">
        <f>IF($B9="N/A","N/A",IF(E9&gt;15,"No",IF(E9&lt;-15,"No","Yes")))</f>
        <v>N/A</v>
      </c>
      <c r="G9" s="88">
        <v>1093.815161</v>
      </c>
      <c r="H9" s="9" t="str">
        <f>IF($B9="N/A","N/A",IF(G9&gt;15,"No",IF(G9&lt;-15,"No","Yes")))</f>
        <v>N/A</v>
      </c>
      <c r="I9" s="10">
        <v>9.0169999999999995</v>
      </c>
      <c r="J9" s="10">
        <v>-0.20300000000000001</v>
      </c>
      <c r="K9" s="9" t="str">
        <f t="shared" si="0"/>
        <v>Yes</v>
      </c>
    </row>
    <row r="10" spans="1:11" x14ac:dyDescent="0.2">
      <c r="A10" s="102" t="s">
        <v>313</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102" t="s">
        <v>820</v>
      </c>
      <c r="B11" s="34" t="s">
        <v>217</v>
      </c>
      <c r="C11" s="88" t="s">
        <v>1743</v>
      </c>
      <c r="D11" s="9" t="str">
        <f>IF($B11="N/A","N/A",IF(C11&gt;15,"No",IF(C11&lt;-15,"No","Yes")))</f>
        <v>N/A</v>
      </c>
      <c r="E11" s="88" t="s">
        <v>1743</v>
      </c>
      <c r="F11" s="9" t="str">
        <f>IF($B11="N/A","N/A",IF(E11&gt;15,"No",IF(E11&lt;-15,"No","Yes")))</f>
        <v>N/A</v>
      </c>
      <c r="G11" s="88" t="s">
        <v>1743</v>
      </c>
      <c r="H11" s="9" t="str">
        <f>IF($B11="N/A","N/A",IF(G11&gt;15,"No",IF(G11&lt;-15,"No","Yes")))</f>
        <v>N/A</v>
      </c>
      <c r="I11" s="10" t="s">
        <v>1743</v>
      </c>
      <c r="J11" s="10" t="s">
        <v>1743</v>
      </c>
      <c r="K11" s="9" t="str">
        <f t="shared" si="0"/>
        <v>N/A</v>
      </c>
    </row>
    <row r="12" spans="1:11" x14ac:dyDescent="0.2">
      <c r="A12" s="102" t="s">
        <v>314</v>
      </c>
      <c r="B12" s="34" t="s">
        <v>218</v>
      </c>
      <c r="C12" s="8">
        <v>93.364299934000002</v>
      </c>
      <c r="D12" s="9" t="str">
        <f>IF($B12="N/A","N/A",IF(C12&gt;100,"No",IF(C12&lt;95,"No","Yes")))</f>
        <v>No</v>
      </c>
      <c r="E12" s="8">
        <v>99.464285713999999</v>
      </c>
      <c r="F12" s="9" t="str">
        <f>IF($B12="N/A","N/A",IF(E12&gt;100,"No",IF(E12&lt;95,"No","Yes")))</f>
        <v>Yes</v>
      </c>
      <c r="G12" s="8">
        <v>98.182762201000003</v>
      </c>
      <c r="H12" s="9" t="str">
        <f>IF($B12="N/A","N/A",IF(G12&gt;100,"No",IF(G12&lt;95,"No","Yes")))</f>
        <v>Yes</v>
      </c>
      <c r="I12" s="10">
        <v>6.5339999999999998</v>
      </c>
      <c r="J12" s="10">
        <v>-1.29</v>
      </c>
      <c r="K12" s="9" t="str">
        <f t="shared" si="0"/>
        <v>Yes</v>
      </c>
    </row>
    <row r="13" spans="1:11" x14ac:dyDescent="0.2">
      <c r="A13" s="102" t="s">
        <v>821</v>
      </c>
      <c r="B13" s="34" t="s">
        <v>224</v>
      </c>
      <c r="C13" s="8">
        <v>1.1933191187000001</v>
      </c>
      <c r="D13" s="9" t="str">
        <f>IF($B13="N/A","N/A",IF(C13&gt;1,"Yes","No"))</f>
        <v>Yes</v>
      </c>
      <c r="E13" s="8">
        <v>1.2351885099</v>
      </c>
      <c r="F13" s="9" t="str">
        <f>IF($B13="N/A","N/A",IF(E13&gt;1,"Yes","No"))</f>
        <v>Yes</v>
      </c>
      <c r="G13" s="8">
        <v>1.2374405076999999</v>
      </c>
      <c r="H13" s="9" t="str">
        <f>IF($B13="N/A","N/A",IF(G13&gt;1,"Yes","No"))</f>
        <v>Yes</v>
      </c>
      <c r="I13" s="10">
        <v>3.5089999999999999</v>
      </c>
      <c r="J13" s="10">
        <v>0.18229999999999999</v>
      </c>
      <c r="K13" s="9" t="str">
        <f t="shared" si="0"/>
        <v>Yes</v>
      </c>
    </row>
    <row r="14" spans="1:11" x14ac:dyDescent="0.2">
      <c r="A14" s="102" t="s">
        <v>315</v>
      </c>
      <c r="B14" s="34" t="s">
        <v>218</v>
      </c>
      <c r="C14" s="8">
        <v>79.163901792000004</v>
      </c>
      <c r="D14" s="9" t="str">
        <f>IF($B14="N/A","N/A",IF(C14&gt;100,"No",IF(C14&lt;95,"No","Yes")))</f>
        <v>No</v>
      </c>
      <c r="E14" s="8">
        <v>77.261904762</v>
      </c>
      <c r="F14" s="9" t="str">
        <f>IF($B14="N/A","N/A",IF(E14&gt;100,"No",IF(E14&lt;95,"No","Yes")))</f>
        <v>No</v>
      </c>
      <c r="G14" s="8">
        <v>81.100726894999994</v>
      </c>
      <c r="H14" s="9" t="str">
        <f>IF($B14="N/A","N/A",IF(G14&gt;100,"No",IF(G14&lt;95,"No","Yes")))</f>
        <v>No</v>
      </c>
      <c r="I14" s="10">
        <v>-2.4</v>
      </c>
      <c r="J14" s="10">
        <v>4.9690000000000003</v>
      </c>
      <c r="K14" s="9" t="str">
        <f t="shared" si="0"/>
        <v>Yes</v>
      </c>
    </row>
    <row r="15" spans="1:11" x14ac:dyDescent="0.2">
      <c r="A15" s="102" t="s">
        <v>822</v>
      </c>
      <c r="B15" s="34" t="s">
        <v>225</v>
      </c>
      <c r="C15" s="8">
        <v>13.193629505000001</v>
      </c>
      <c r="D15" s="9" t="str">
        <f>IF($B15="N/A","N/A",IF(C15&gt;3,"Yes","No"))</f>
        <v>Yes</v>
      </c>
      <c r="E15" s="8">
        <v>14.335130971</v>
      </c>
      <c r="F15" s="9" t="str">
        <f>IF($B15="N/A","N/A",IF(E15&gt;3,"Yes","No"))</f>
        <v>Yes</v>
      </c>
      <c r="G15" s="8">
        <v>14.174135722999999</v>
      </c>
      <c r="H15" s="9" t="str">
        <f>IF($B15="N/A","N/A",IF(G15&gt;3,"Yes","No"))</f>
        <v>Yes</v>
      </c>
      <c r="I15" s="10">
        <v>8.6519999999999992</v>
      </c>
      <c r="J15" s="10">
        <v>-1.1200000000000001</v>
      </c>
      <c r="K15" s="9" t="str">
        <f t="shared" si="0"/>
        <v>Yes</v>
      </c>
    </row>
    <row r="16" spans="1:11" x14ac:dyDescent="0.2">
      <c r="A16" s="102" t="s">
        <v>823</v>
      </c>
      <c r="B16" s="34" t="s">
        <v>226</v>
      </c>
      <c r="C16" s="8">
        <v>4.8367617783999997</v>
      </c>
      <c r="D16" s="9" t="str">
        <f>IF($B16="N/A","N/A",IF(C16&gt;=8,"No",IF(C16&lt;2,"No","Yes")))</f>
        <v>Yes</v>
      </c>
      <c r="E16" s="8">
        <v>5.2619047619000003</v>
      </c>
      <c r="F16" s="9" t="str">
        <f>IF($B16="N/A","N/A",IF(E16&gt;=8,"No",IF(E16&lt;2,"No","Yes")))</f>
        <v>Yes</v>
      </c>
      <c r="G16" s="8">
        <v>5.1786085150999996</v>
      </c>
      <c r="H16" s="9" t="str">
        <f>IF($B16="N/A","N/A",IF(G16&gt;=8,"No",IF(G16&lt;2,"No","Yes")))</f>
        <v>Yes</v>
      </c>
      <c r="I16" s="10">
        <v>8.7899999999999991</v>
      </c>
      <c r="J16" s="10">
        <v>-1.58</v>
      </c>
      <c r="K16" s="9" t="str">
        <f t="shared" si="0"/>
        <v>Yes</v>
      </c>
    </row>
    <row r="17" spans="1:11" x14ac:dyDescent="0.2">
      <c r="A17" s="102" t="s">
        <v>316</v>
      </c>
      <c r="B17" s="34" t="s">
        <v>227</v>
      </c>
      <c r="C17" s="8">
        <v>99.336429992999996</v>
      </c>
      <c r="D17" s="9" t="str">
        <f>IF(OR($B17="N/A",$C17="N/A"),"N/A",IF(C17&gt;100,"No",IF(C17&lt;98,"No","Yes")))</f>
        <v>Yes</v>
      </c>
      <c r="E17" s="8">
        <v>99.523809524000001</v>
      </c>
      <c r="F17" s="9" t="str">
        <f>IF(OR($B17="N/A",$E17="N/A"),"N/A",IF(E17&gt;100,"No",IF(E17&lt;98,"No","Yes")))</f>
        <v>Yes</v>
      </c>
      <c r="G17" s="8">
        <v>99.480789200000004</v>
      </c>
      <c r="H17" s="9" t="str">
        <f>IF($B17="N/A","N/A",IF(G17&gt;100,"No",IF(G17&lt;98,"No","Yes")))</f>
        <v>Yes</v>
      </c>
      <c r="I17" s="10">
        <v>0.18859999999999999</v>
      </c>
      <c r="J17" s="10">
        <v>-4.2999999999999997E-2</v>
      </c>
      <c r="K17" s="9" t="str">
        <f t="shared" si="0"/>
        <v>Yes</v>
      </c>
    </row>
    <row r="18" spans="1:11" x14ac:dyDescent="0.2">
      <c r="A18" s="102" t="s">
        <v>31</v>
      </c>
      <c r="B18" s="34" t="s">
        <v>218</v>
      </c>
      <c r="C18" s="8">
        <v>98.938287989000003</v>
      </c>
      <c r="D18" s="9" t="str">
        <f>IF($B18="N/A","N/A",IF(C18&gt;100,"No",IF(C18&lt;95,"No","Yes")))</f>
        <v>Yes</v>
      </c>
      <c r="E18" s="8">
        <v>97.916666667000001</v>
      </c>
      <c r="F18" s="9" t="str">
        <f>IF($B18="N/A","N/A",IF(E18&gt;100,"No",IF(E18&lt;95,"No","Yes")))</f>
        <v>Yes</v>
      </c>
      <c r="G18" s="8">
        <v>99.169262720999996</v>
      </c>
      <c r="H18" s="9" t="str">
        <f>IF($B18="N/A","N/A",IF(G18&gt;100,"No",IF(G18&lt;95,"No","Yes")))</f>
        <v>Yes</v>
      </c>
      <c r="I18" s="10">
        <v>-1.03</v>
      </c>
      <c r="J18" s="10">
        <v>1.2789999999999999</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7.1639017915999998</v>
      </c>
      <c r="D21" s="9" t="str">
        <f>IF($B21="N/A","N/A",IF(C21&gt;=2,"Yes","No"))</f>
        <v>Yes</v>
      </c>
      <c r="E21" s="8">
        <v>7.6136904762000004</v>
      </c>
      <c r="F21" s="9" t="str">
        <f>IF($B21="N/A","N/A",IF(E21&gt;=2,"Yes","No"))</f>
        <v>Yes</v>
      </c>
      <c r="G21" s="8">
        <v>7.6022845275000002</v>
      </c>
      <c r="H21" s="9" t="str">
        <f>IF($B21="N/A","N/A",IF(G21&gt;=2,"Yes","No"))</f>
        <v>Yes</v>
      </c>
      <c r="I21" s="10">
        <v>6.2789999999999999</v>
      </c>
      <c r="J21" s="10">
        <v>-0.15</v>
      </c>
      <c r="K21" s="9" t="str">
        <f t="shared" si="0"/>
        <v>Yes</v>
      </c>
    </row>
    <row r="22" spans="1:11" x14ac:dyDescent="0.2">
      <c r="A22" s="102" t="s">
        <v>826</v>
      </c>
      <c r="B22" s="34" t="s">
        <v>230</v>
      </c>
      <c r="C22" s="8">
        <v>10.152621101999999</v>
      </c>
      <c r="D22" s="9" t="str">
        <f>IF($B22="N/A","N/A",IF(C22&gt;30,"No",IF(C22&lt;5,"No","Yes")))</f>
        <v>Yes</v>
      </c>
      <c r="E22" s="8">
        <v>8.6309523810000002</v>
      </c>
      <c r="F22" s="9" t="str">
        <f>IF($B22="N/A","N/A",IF(E22&gt;30,"No",IF(E22&lt;5,"No","Yes")))</f>
        <v>Yes</v>
      </c>
      <c r="G22" s="8">
        <v>9.0342679128000007</v>
      </c>
      <c r="H22" s="9" t="str">
        <f>IF($B22="N/A","N/A",IF(G22&gt;30,"No",IF(G22&lt;5,"No","Yes")))</f>
        <v>Yes</v>
      </c>
      <c r="I22" s="10">
        <v>-15</v>
      </c>
      <c r="J22" s="10">
        <v>4.673</v>
      </c>
      <c r="K22" s="9" t="str">
        <f t="shared" si="0"/>
        <v>Yes</v>
      </c>
    </row>
    <row r="23" spans="1:11" x14ac:dyDescent="0.2">
      <c r="A23" s="102" t="s">
        <v>827</v>
      </c>
      <c r="B23" s="34" t="s">
        <v>231</v>
      </c>
      <c r="C23" s="8">
        <v>36.363636364000001</v>
      </c>
      <c r="D23" s="9" t="str">
        <f>IF($B23="N/A","N/A",IF(C23&gt;75,"No",IF(C23&lt;15,"No","Yes")))</f>
        <v>Yes</v>
      </c>
      <c r="E23" s="8">
        <v>35.595238094999999</v>
      </c>
      <c r="F23" s="9" t="str">
        <f>IF($B23="N/A","N/A",IF(E23&gt;75,"No",IF(E23&lt;15,"No","Yes")))</f>
        <v>Yes</v>
      </c>
      <c r="G23" s="8">
        <v>35.773624091000002</v>
      </c>
      <c r="H23" s="9" t="str">
        <f>IF($B23="N/A","N/A",IF(G23&gt;75,"No",IF(G23&lt;15,"No","Yes")))</f>
        <v>Yes</v>
      </c>
      <c r="I23" s="10">
        <v>-2.11</v>
      </c>
      <c r="J23" s="10">
        <v>0.50119999999999998</v>
      </c>
      <c r="K23" s="9" t="str">
        <f t="shared" si="0"/>
        <v>Yes</v>
      </c>
    </row>
    <row r="24" spans="1:11" x14ac:dyDescent="0.2">
      <c r="A24" s="102" t="s">
        <v>828</v>
      </c>
      <c r="B24" s="34" t="s">
        <v>232</v>
      </c>
      <c r="C24" s="8">
        <v>53.483742534999998</v>
      </c>
      <c r="D24" s="9" t="str">
        <f>IF($B24="N/A","N/A",IF(C24&gt;70,"No",IF(C24&lt;25,"No","Yes")))</f>
        <v>Yes</v>
      </c>
      <c r="E24" s="8">
        <v>55.773809524000001</v>
      </c>
      <c r="F24" s="9" t="str">
        <f>IF($B24="N/A","N/A",IF(E24&gt;70,"No",IF(E24&lt;25,"No","Yes")))</f>
        <v>Yes</v>
      </c>
      <c r="G24" s="8">
        <v>55.192107995999997</v>
      </c>
      <c r="H24" s="9" t="str">
        <f>IF($B24="N/A","N/A",IF(G24&gt;70,"No",IF(G24&lt;25,"No","Yes")))</f>
        <v>Yes</v>
      </c>
      <c r="I24" s="10">
        <v>4.282</v>
      </c>
      <c r="J24" s="10">
        <v>-1.04</v>
      </c>
      <c r="K24" s="9" t="str">
        <f t="shared" si="0"/>
        <v>Yes</v>
      </c>
    </row>
    <row r="25" spans="1:11" x14ac:dyDescent="0.2">
      <c r="A25" s="102" t="s">
        <v>322</v>
      </c>
      <c r="B25" s="34" t="s">
        <v>233</v>
      </c>
      <c r="C25" s="8">
        <v>59.920371598999999</v>
      </c>
      <c r="D25" s="9" t="str">
        <f>IF($B25="N/A","N/A",IF(C25&gt;70,"No",IF(C25&lt;35,"No","Yes")))</f>
        <v>Yes</v>
      </c>
      <c r="E25" s="8">
        <v>68.154761905000001</v>
      </c>
      <c r="F25" s="9" t="str">
        <f>IF($B25="N/A","N/A",IF(E25&gt;70,"No",IF(E25&lt;35,"No","Yes")))</f>
        <v>Yes</v>
      </c>
      <c r="G25" s="8">
        <v>66.562824507000002</v>
      </c>
      <c r="H25" s="9" t="str">
        <f>IF($B25="N/A","N/A",IF(G25&gt;70,"No",IF(G25&lt;35,"No","Yes")))</f>
        <v>Yes</v>
      </c>
      <c r="I25" s="10">
        <v>13.74</v>
      </c>
      <c r="J25" s="10">
        <v>-2.34</v>
      </c>
      <c r="K25" s="9" t="str">
        <f t="shared" si="0"/>
        <v>Yes</v>
      </c>
    </row>
    <row r="26" spans="1:11" x14ac:dyDescent="0.2">
      <c r="A26" s="102" t="s">
        <v>829</v>
      </c>
      <c r="B26" s="34" t="s">
        <v>224</v>
      </c>
      <c r="C26" s="8">
        <v>2.7774086378999998</v>
      </c>
      <c r="D26" s="9" t="str">
        <f>IF($B26="N/A","N/A",IF(C26&gt;1,"Yes","No"))</f>
        <v>Yes</v>
      </c>
      <c r="E26" s="8">
        <v>3.0131004366999998</v>
      </c>
      <c r="F26" s="9" t="str">
        <f>IF($B26="N/A","N/A",IF(E26&gt;1,"Yes","No"))</f>
        <v>Yes</v>
      </c>
      <c r="G26" s="8">
        <v>2.7769110763999998</v>
      </c>
      <c r="H26" s="9" t="str">
        <f>IF($B26="N/A","N/A",IF(G26&gt;1,"Yes","No"))</f>
        <v>Yes</v>
      </c>
      <c r="I26" s="10">
        <v>8.4860000000000007</v>
      </c>
      <c r="J26" s="10">
        <v>-7.84</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96.677740864</v>
      </c>
      <c r="D28" s="9" t="str">
        <f>IF($B28="N/A","N/A",IF(C28&gt;15,"No",IF(C28&lt;-15,"No","Yes")))</f>
        <v>N/A</v>
      </c>
      <c r="E28" s="8">
        <v>99.475982533000007</v>
      </c>
      <c r="F28" s="9" t="str">
        <f>IF($B28="N/A","N/A",IF(E28&gt;15,"No",IF(E28&lt;-15,"No","Yes")))</f>
        <v>N/A</v>
      </c>
      <c r="G28" s="8">
        <v>98.985959437999995</v>
      </c>
      <c r="H28" s="9" t="str">
        <f>IF($B28="N/A","N/A",IF(G28&gt;15,"No",IF(G28&lt;-15,"No","Yes")))</f>
        <v>N/A</v>
      </c>
      <c r="I28" s="10">
        <v>2.8940000000000001</v>
      </c>
      <c r="J28" s="10">
        <v>-0.49299999999999999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99.912203687000002</v>
      </c>
      <c r="F30" s="9" t="str">
        <f>IF($B30="N/A","N/A",IF(E30&gt;15,"No",IF(E30&lt;-15,"No","Yes")))</f>
        <v>N/A</v>
      </c>
      <c r="G30" s="8">
        <v>100</v>
      </c>
      <c r="H30" s="9" t="str">
        <f>IF($B30="N/A","N/A",IF(G30&gt;15,"No",IF(G30&lt;-15,"No","Yes")))</f>
        <v>N/A</v>
      </c>
      <c r="I30" s="10">
        <v>-8.7999999999999995E-2</v>
      </c>
      <c r="J30" s="10">
        <v>8.7900000000000006E-2</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222183</v>
      </c>
      <c r="F6" s="9" t="str">
        <f>IF($B6="N/A","N/A",IF(E6&lt;0,"No","Yes"))</f>
        <v>N/A</v>
      </c>
      <c r="G6" s="35">
        <v>237459</v>
      </c>
      <c r="H6" s="9" t="str">
        <f>IF($B6="N/A","N/A",IF(G6&lt;0,"No","Yes"))</f>
        <v>N/A</v>
      </c>
      <c r="I6" s="10" t="s">
        <v>217</v>
      </c>
      <c r="J6" s="10">
        <v>6.875</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6.7696448423</v>
      </c>
      <c r="F7" s="9" t="str">
        <f t="shared" ref="F7:F17" si="2">IF($B7="N/A","N/A",IF(E7&lt;0,"No","Yes"))</f>
        <v>N/A</v>
      </c>
      <c r="G7" s="9">
        <v>6.1602213434999999</v>
      </c>
      <c r="H7" s="9" t="str">
        <f t="shared" ref="H7:H17" si="3">IF($B7="N/A","N/A",IF(G7&lt;0,"No","Yes"))</f>
        <v>N/A</v>
      </c>
      <c r="I7" s="10" t="s">
        <v>217</v>
      </c>
      <c r="J7" s="10">
        <v>-9</v>
      </c>
      <c r="K7" s="9" t="str">
        <f t="shared" si="0"/>
        <v>Yes</v>
      </c>
    </row>
    <row r="8" spans="1:11" x14ac:dyDescent="0.2">
      <c r="A8" s="102" t="s">
        <v>439</v>
      </c>
      <c r="B8" s="97" t="s">
        <v>217</v>
      </c>
      <c r="C8" s="9" t="s">
        <v>217</v>
      </c>
      <c r="D8" s="9" t="str">
        <f t="shared" si="1"/>
        <v>N/A</v>
      </c>
      <c r="E8" s="9">
        <v>17.769136252999999</v>
      </c>
      <c r="F8" s="9" t="str">
        <f t="shared" si="2"/>
        <v>N/A</v>
      </c>
      <c r="G8" s="9">
        <v>16.666034978999999</v>
      </c>
      <c r="H8" s="9" t="str">
        <f t="shared" si="3"/>
        <v>N/A</v>
      </c>
      <c r="I8" s="10" t="s">
        <v>217</v>
      </c>
      <c r="J8" s="10">
        <v>-6.21</v>
      </c>
      <c r="K8" s="9" t="str">
        <f t="shared" si="0"/>
        <v>Yes</v>
      </c>
    </row>
    <row r="9" spans="1:11" x14ac:dyDescent="0.2">
      <c r="A9" s="102" t="s">
        <v>440</v>
      </c>
      <c r="B9" s="97" t="s">
        <v>217</v>
      </c>
      <c r="C9" s="9" t="s">
        <v>217</v>
      </c>
      <c r="D9" s="9" t="str">
        <f t="shared" si="1"/>
        <v>N/A</v>
      </c>
      <c r="E9" s="9">
        <v>30.721522349000001</v>
      </c>
      <c r="F9" s="9" t="str">
        <f t="shared" si="2"/>
        <v>N/A</v>
      </c>
      <c r="G9" s="9">
        <v>7.0917505758999999</v>
      </c>
      <c r="H9" s="9" t="str">
        <f t="shared" si="3"/>
        <v>N/A</v>
      </c>
      <c r="I9" s="10" t="s">
        <v>217</v>
      </c>
      <c r="J9" s="10">
        <v>-76.900000000000006</v>
      </c>
      <c r="K9" s="9" t="str">
        <f t="shared" si="0"/>
        <v>No</v>
      </c>
    </row>
    <row r="10" spans="1:11" x14ac:dyDescent="0.2">
      <c r="A10" s="102" t="s">
        <v>441</v>
      </c>
      <c r="B10" s="97" t="s">
        <v>217</v>
      </c>
      <c r="C10" s="9" t="s">
        <v>217</v>
      </c>
      <c r="D10" s="9" t="str">
        <f t="shared" si="1"/>
        <v>N/A</v>
      </c>
      <c r="E10" s="9">
        <v>43.954307935000003</v>
      </c>
      <c r="F10" s="9" t="str">
        <f t="shared" si="2"/>
        <v>N/A</v>
      </c>
      <c r="G10" s="9">
        <v>31.073574807</v>
      </c>
      <c r="H10" s="9" t="str">
        <f t="shared" si="3"/>
        <v>N/A</v>
      </c>
      <c r="I10" s="10" t="s">
        <v>217</v>
      </c>
      <c r="J10" s="10">
        <v>-29.3</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94.413163922999999</v>
      </c>
      <c r="F12" s="9" t="str">
        <f t="shared" si="2"/>
        <v>N/A</v>
      </c>
      <c r="G12" s="9">
        <v>94.445356883000002</v>
      </c>
      <c r="H12" s="9" t="str">
        <f t="shared" si="3"/>
        <v>N/A</v>
      </c>
      <c r="I12" s="10" t="s">
        <v>217</v>
      </c>
      <c r="J12" s="10">
        <v>3.4099999999999998E-2</v>
      </c>
      <c r="K12" s="9" t="str">
        <f t="shared" si="0"/>
        <v>Yes</v>
      </c>
    </row>
    <row r="13" spans="1:11" x14ac:dyDescent="0.2">
      <c r="A13" s="25" t="s">
        <v>821</v>
      </c>
      <c r="B13" s="97" t="s">
        <v>217</v>
      </c>
      <c r="C13" s="9" t="s">
        <v>217</v>
      </c>
      <c r="D13" s="9" t="str">
        <f t="shared" si="1"/>
        <v>N/A</v>
      </c>
      <c r="E13" s="9">
        <v>1.1687419555</v>
      </c>
      <c r="F13" s="9" t="str">
        <f t="shared" si="2"/>
        <v>N/A</v>
      </c>
      <c r="G13" s="9">
        <v>1.1618369012</v>
      </c>
      <c r="H13" s="9" t="str">
        <f t="shared" si="3"/>
        <v>N/A</v>
      </c>
      <c r="I13" s="10" t="s">
        <v>217</v>
      </c>
      <c r="J13" s="10">
        <v>-0.59099999999999997</v>
      </c>
      <c r="K13" s="9" t="str">
        <f t="shared" si="0"/>
        <v>Yes</v>
      </c>
    </row>
    <row r="14" spans="1:11" x14ac:dyDescent="0.2">
      <c r="A14" s="25" t="s">
        <v>315</v>
      </c>
      <c r="B14" s="97" t="s">
        <v>217</v>
      </c>
      <c r="C14" s="9" t="s">
        <v>217</v>
      </c>
      <c r="D14" s="9" t="str">
        <f t="shared" si="1"/>
        <v>N/A</v>
      </c>
      <c r="E14" s="9">
        <v>94.179122614999997</v>
      </c>
      <c r="F14" s="9" t="str">
        <f t="shared" si="2"/>
        <v>N/A</v>
      </c>
      <c r="G14" s="9">
        <v>94.277749001000004</v>
      </c>
      <c r="H14" s="9" t="str">
        <f t="shared" si="3"/>
        <v>N/A</v>
      </c>
      <c r="I14" s="10" t="s">
        <v>217</v>
      </c>
      <c r="J14" s="10">
        <v>0.1047</v>
      </c>
      <c r="K14" s="9" t="str">
        <f t="shared" si="0"/>
        <v>Yes</v>
      </c>
    </row>
    <row r="15" spans="1:11" x14ac:dyDescent="0.2">
      <c r="A15" s="25" t="s">
        <v>822</v>
      </c>
      <c r="B15" s="97" t="s">
        <v>217</v>
      </c>
      <c r="C15" s="9" t="s">
        <v>217</v>
      </c>
      <c r="D15" s="9" t="str">
        <f t="shared" si="1"/>
        <v>N/A</v>
      </c>
      <c r="E15" s="9">
        <v>10.654776583</v>
      </c>
      <c r="F15" s="9" t="str">
        <f t="shared" si="2"/>
        <v>N/A</v>
      </c>
      <c r="G15" s="9">
        <v>10.596611441</v>
      </c>
      <c r="H15" s="9" t="str">
        <f t="shared" si="3"/>
        <v>N/A</v>
      </c>
      <c r="I15" s="10" t="s">
        <v>217</v>
      </c>
      <c r="J15" s="10">
        <v>-0.54600000000000004</v>
      </c>
      <c r="K15" s="9" t="str">
        <f t="shared" si="0"/>
        <v>Yes</v>
      </c>
    </row>
    <row r="16" spans="1:11" x14ac:dyDescent="0.2">
      <c r="A16" s="25" t="s">
        <v>831</v>
      </c>
      <c r="B16" s="97" t="s">
        <v>217</v>
      </c>
      <c r="C16" s="9" t="s">
        <v>217</v>
      </c>
      <c r="D16" s="9" t="str">
        <f t="shared" si="1"/>
        <v>N/A</v>
      </c>
      <c r="E16" s="9">
        <v>4.4464305810000004</v>
      </c>
      <c r="F16" s="9" t="str">
        <f t="shared" si="2"/>
        <v>N/A</v>
      </c>
      <c r="G16" s="9">
        <v>4.1661931579000004</v>
      </c>
      <c r="H16" s="9" t="str">
        <f t="shared" si="3"/>
        <v>N/A</v>
      </c>
      <c r="I16" s="10" t="s">
        <v>217</v>
      </c>
      <c r="J16" s="10">
        <v>-6.3</v>
      </c>
      <c r="K16" s="9" t="str">
        <f t="shared" si="0"/>
        <v>Yes</v>
      </c>
    </row>
    <row r="17" spans="1:11" x14ac:dyDescent="0.2">
      <c r="A17" s="25" t="s">
        <v>824</v>
      </c>
      <c r="B17" s="97" t="s">
        <v>217</v>
      </c>
      <c r="C17" s="9" t="s">
        <v>217</v>
      </c>
      <c r="D17" s="9" t="str">
        <f t="shared" si="1"/>
        <v>N/A</v>
      </c>
      <c r="E17" s="9">
        <v>4.6385695372000004</v>
      </c>
      <c r="F17" s="9" t="str">
        <f t="shared" si="2"/>
        <v>N/A</v>
      </c>
      <c r="G17" s="9">
        <v>4.2728191879999997</v>
      </c>
      <c r="H17" s="9" t="str">
        <f t="shared" si="3"/>
        <v>N/A</v>
      </c>
      <c r="I17" s="10" t="s">
        <v>217</v>
      </c>
      <c r="J17" s="10">
        <v>-7.88</v>
      </c>
      <c r="K17" s="9" t="str">
        <f t="shared" si="0"/>
        <v>Yes</v>
      </c>
    </row>
    <row r="18" spans="1:11" x14ac:dyDescent="0.2">
      <c r="A18" s="102" t="s">
        <v>316</v>
      </c>
      <c r="B18" s="34" t="s">
        <v>227</v>
      </c>
      <c r="C18" s="9" t="s">
        <v>217</v>
      </c>
      <c r="D18" s="9" t="str">
        <f>IF(OR($B18="N/A",$C18="N/A"),"N/A",IF(C18&gt;100,"No",IF(C18&lt;98,"No","Yes")))</f>
        <v>N/A</v>
      </c>
      <c r="E18" s="9">
        <v>99.576475247999994</v>
      </c>
      <c r="F18" s="9" t="str">
        <f>IF(OR($B18="N/A",$E18="N/A"),"N/A",IF(E18&gt;100,"No",IF(E18&lt;98,"No","Yes")))</f>
        <v>Yes</v>
      </c>
      <c r="G18" s="9">
        <v>98.932026160000007</v>
      </c>
      <c r="H18" s="9" t="str">
        <f>IF($B18="N/A","N/A",IF(G18&gt;100,"No",IF(G18&lt;98,"No","Yes")))</f>
        <v>Yes</v>
      </c>
      <c r="I18" s="10" t="s">
        <v>217</v>
      </c>
      <c r="J18" s="10">
        <v>-0.64700000000000002</v>
      </c>
      <c r="K18" s="9" t="str">
        <f t="shared" si="0"/>
        <v>Yes</v>
      </c>
    </row>
    <row r="19" spans="1:11" x14ac:dyDescent="0.2">
      <c r="A19" s="102" t="s">
        <v>31</v>
      </c>
      <c r="B19" s="34" t="s">
        <v>218</v>
      </c>
      <c r="C19" s="9" t="s">
        <v>217</v>
      </c>
      <c r="D19" s="9" t="str">
        <f>IF(OR($B19="N/A",$C19="N/A"),"N/A",IF(C19&gt;100,"No",IF(C19&lt;95,"No","Yes")))</f>
        <v>N/A</v>
      </c>
      <c r="E19" s="9">
        <v>98.513837691999996</v>
      </c>
      <c r="F19" s="9" t="str">
        <f>IF(OR($B19="N/A",$E19="N/A"),"N/A",IF(E19&gt;100,"No",IF(E19&lt;98,"No","Yes")))</f>
        <v>Yes</v>
      </c>
      <c r="G19" s="9">
        <v>97.619378502999993</v>
      </c>
      <c r="H19" s="9" t="str">
        <f>IF($B19="N/A","N/A",IF(G19&gt;100,"No",IF(G19&lt;95,"No","Yes")))</f>
        <v>Yes</v>
      </c>
      <c r="I19" s="10" t="s">
        <v>217</v>
      </c>
      <c r="J19" s="10">
        <v>-0.90800000000000003</v>
      </c>
      <c r="K19" s="9" t="str">
        <f t="shared" si="0"/>
        <v>Yes</v>
      </c>
    </row>
    <row r="20" spans="1:11" x14ac:dyDescent="0.2">
      <c r="A20" s="25" t="s">
        <v>317</v>
      </c>
      <c r="B20" s="97" t="s">
        <v>217</v>
      </c>
      <c r="C20" s="9" t="s">
        <v>217</v>
      </c>
      <c r="D20" s="9" t="str">
        <f t="shared" ref="D20:D35" si="4">IF(OR($B20="N/A",$C20="N/A"),"N/A",IF(C20&lt;0,"No","Yes"))</f>
        <v>N/A</v>
      </c>
      <c r="E20" s="9">
        <v>99.988748013999995</v>
      </c>
      <c r="F20" s="9" t="str">
        <f t="shared" ref="F20:F34" si="5">IF($B20="N/A","N/A",IF(E20&lt;0,"No","Yes"))</f>
        <v>N/A</v>
      </c>
      <c r="G20" s="9">
        <v>99.991156368000006</v>
      </c>
      <c r="H20" s="9" t="str">
        <f t="shared" ref="H20:H35" si="6">IF($B20="N/A","N/A",IF(G20&lt;0,"No","Yes"))</f>
        <v>N/A</v>
      </c>
      <c r="I20" s="10" t="s">
        <v>217</v>
      </c>
      <c r="J20" s="10">
        <v>2.3999999999999998E-3</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5.0555983131</v>
      </c>
      <c r="F23" s="9" t="str">
        <f t="shared" si="5"/>
        <v>N/A</v>
      </c>
      <c r="G23" s="9">
        <v>5.3724811441</v>
      </c>
      <c r="H23" s="9" t="str">
        <f t="shared" si="6"/>
        <v>N/A</v>
      </c>
      <c r="I23" s="10" t="s">
        <v>217</v>
      </c>
      <c r="J23" s="10">
        <v>6.2679999999999998</v>
      </c>
      <c r="K23" s="9" t="str">
        <f t="shared" si="0"/>
        <v>Yes</v>
      </c>
    </row>
    <row r="24" spans="1:11" x14ac:dyDescent="0.2">
      <c r="A24" s="25" t="s">
        <v>319</v>
      </c>
      <c r="B24" s="97" t="s">
        <v>217</v>
      </c>
      <c r="C24" s="9" t="s">
        <v>217</v>
      </c>
      <c r="D24" s="9" t="str">
        <f t="shared" si="4"/>
        <v>N/A</v>
      </c>
      <c r="E24" s="9">
        <v>4.2428988716999996</v>
      </c>
      <c r="F24" s="9" t="str">
        <f t="shared" si="5"/>
        <v>N/A</v>
      </c>
      <c r="G24" s="9">
        <v>4.0962860957</v>
      </c>
      <c r="H24" s="9" t="str">
        <f t="shared" si="6"/>
        <v>N/A</v>
      </c>
      <c r="I24" s="10" t="s">
        <v>217</v>
      </c>
      <c r="J24" s="10">
        <v>-3.46</v>
      </c>
      <c r="K24" s="9" t="str">
        <f t="shared" si="0"/>
        <v>Yes</v>
      </c>
    </row>
    <row r="25" spans="1:11" x14ac:dyDescent="0.2">
      <c r="A25" s="25" t="s">
        <v>320</v>
      </c>
      <c r="B25" s="97" t="s">
        <v>217</v>
      </c>
      <c r="C25" s="9" t="s">
        <v>217</v>
      </c>
      <c r="D25" s="9" t="str">
        <f t="shared" si="4"/>
        <v>N/A</v>
      </c>
      <c r="E25" s="9">
        <v>24.745367557000002</v>
      </c>
      <c r="F25" s="9" t="str">
        <f t="shared" si="5"/>
        <v>N/A</v>
      </c>
      <c r="G25" s="9">
        <v>25.323950661000001</v>
      </c>
      <c r="H25" s="9" t="str">
        <f t="shared" si="6"/>
        <v>N/A</v>
      </c>
      <c r="I25" s="10" t="s">
        <v>217</v>
      </c>
      <c r="J25" s="10">
        <v>2.3380000000000001</v>
      </c>
      <c r="K25" s="9" t="str">
        <f t="shared" si="0"/>
        <v>Yes</v>
      </c>
    </row>
    <row r="26" spans="1:11" x14ac:dyDescent="0.2">
      <c r="A26" s="25" t="s">
        <v>321</v>
      </c>
      <c r="B26" s="97" t="s">
        <v>217</v>
      </c>
      <c r="C26" s="9" t="s">
        <v>217</v>
      </c>
      <c r="D26" s="9" t="str">
        <f t="shared" si="4"/>
        <v>N/A</v>
      </c>
      <c r="E26" s="9">
        <v>71.011733570999994</v>
      </c>
      <c r="F26" s="9" t="str">
        <f t="shared" si="5"/>
        <v>N/A</v>
      </c>
      <c r="G26" s="9">
        <v>70.579763243000002</v>
      </c>
      <c r="H26" s="9" t="str">
        <f t="shared" si="6"/>
        <v>N/A</v>
      </c>
      <c r="I26" s="10" t="s">
        <v>217</v>
      </c>
      <c r="J26" s="10">
        <v>-0.60799999999999998</v>
      </c>
      <c r="K26" s="9" t="str">
        <f t="shared" si="0"/>
        <v>Yes</v>
      </c>
    </row>
    <row r="27" spans="1:11" x14ac:dyDescent="0.2">
      <c r="A27" s="25" t="s">
        <v>322</v>
      </c>
      <c r="B27" s="97" t="s">
        <v>217</v>
      </c>
      <c r="C27" s="9" t="s">
        <v>217</v>
      </c>
      <c r="D27" s="9" t="str">
        <f t="shared" si="4"/>
        <v>N/A</v>
      </c>
      <c r="E27" s="9">
        <v>53.183186831999997</v>
      </c>
      <c r="F27" s="9" t="str">
        <f t="shared" si="5"/>
        <v>N/A</v>
      </c>
      <c r="G27" s="9">
        <v>52.695833807</v>
      </c>
      <c r="H27" s="9" t="str">
        <f t="shared" si="6"/>
        <v>N/A</v>
      </c>
      <c r="I27" s="10" t="s">
        <v>217</v>
      </c>
      <c r="J27" s="10">
        <v>-0.91600000000000004</v>
      </c>
      <c r="K27" s="9" t="str">
        <f t="shared" si="0"/>
        <v>Yes</v>
      </c>
    </row>
    <row r="28" spans="1:11" x14ac:dyDescent="0.2">
      <c r="A28" s="25" t="s">
        <v>829</v>
      </c>
      <c r="B28" s="97" t="s">
        <v>217</v>
      </c>
      <c r="C28" s="9" t="s">
        <v>217</v>
      </c>
      <c r="D28" s="9" t="str">
        <f t="shared" si="4"/>
        <v>N/A</v>
      </c>
      <c r="E28" s="9">
        <v>2.0881232863000001</v>
      </c>
      <c r="F28" s="9" t="str">
        <f t="shared" si="5"/>
        <v>N/A</v>
      </c>
      <c r="G28" s="9">
        <v>2.0915120953000002</v>
      </c>
      <c r="H28" s="9" t="str">
        <f t="shared" si="6"/>
        <v>N/A</v>
      </c>
      <c r="I28" s="10" t="s">
        <v>217</v>
      </c>
      <c r="J28" s="10">
        <v>0.1623</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94.205510985000004</v>
      </c>
      <c r="F30" s="9" t="str">
        <f t="shared" si="5"/>
        <v>N/A</v>
      </c>
      <c r="G30" s="9">
        <v>94.466599004000003</v>
      </c>
      <c r="H30" s="9" t="str">
        <f t="shared" si="6"/>
        <v>N/A</v>
      </c>
      <c r="I30" s="10" t="s">
        <v>217</v>
      </c>
      <c r="J30" s="10">
        <v>0.27710000000000001</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14.434497689000001</v>
      </c>
      <c r="F34" s="9" t="str">
        <f t="shared" si="5"/>
        <v>N/A</v>
      </c>
      <c r="G34" s="9">
        <v>13.954408972</v>
      </c>
      <c r="H34" s="9" t="str">
        <f t="shared" si="6"/>
        <v>N/A</v>
      </c>
      <c r="I34" s="10" t="s">
        <v>217</v>
      </c>
      <c r="J34" s="10">
        <v>-3.33</v>
      </c>
      <c r="K34" s="9" t="str">
        <f t="shared" si="0"/>
        <v>Yes</v>
      </c>
    </row>
    <row r="35" spans="1:11" ht="25.5" x14ac:dyDescent="0.2">
      <c r="A35" s="25" t="s">
        <v>369</v>
      </c>
      <c r="B35" s="97" t="s">
        <v>217</v>
      </c>
      <c r="C35" s="9" t="s">
        <v>217</v>
      </c>
      <c r="D35" s="9" t="str">
        <f t="shared" si="4"/>
        <v>N/A</v>
      </c>
      <c r="E35" s="9">
        <v>20.470062966</v>
      </c>
      <c r="F35" s="9" t="str">
        <f>IF($B35="N/A","N/A",IF(E35&lt;0,"No","Yes"))</f>
        <v>N/A</v>
      </c>
      <c r="G35" s="9">
        <v>18.565310222000001</v>
      </c>
      <c r="H35" s="9" t="str">
        <f t="shared" si="6"/>
        <v>N/A</v>
      </c>
      <c r="I35" s="10" t="s">
        <v>217</v>
      </c>
      <c r="J35" s="10">
        <v>-9.31</v>
      </c>
      <c r="K35" s="9" t="str">
        <f t="shared" si="0"/>
        <v>Yes</v>
      </c>
    </row>
    <row r="36" spans="1:11" x14ac:dyDescent="0.2">
      <c r="A36" s="28" t="s">
        <v>373</v>
      </c>
      <c r="B36" s="1" t="s">
        <v>217</v>
      </c>
      <c r="C36" s="8" t="s">
        <v>217</v>
      </c>
      <c r="D36" s="9" t="str">
        <f t="shared" ref="D36:D39" si="7">IF($B36="N/A","N/A",IF(C36&lt;0,"No","Yes"))</f>
        <v>N/A</v>
      </c>
      <c r="E36" s="8">
        <v>86.381946413999998</v>
      </c>
      <c r="F36" s="9" t="str">
        <f t="shared" ref="F36:F39" si="8">IF($B36="N/A","N/A",IF(E36&lt;0,"No","Yes"))</f>
        <v>N/A</v>
      </c>
      <c r="G36" s="8">
        <v>85.957575833999996</v>
      </c>
      <c r="H36" s="9" t="str">
        <f t="shared" ref="H36:H39" si="9">IF($B36="N/A","N/A",IF(G36&lt;0,"No","Yes"))</f>
        <v>N/A</v>
      </c>
      <c r="I36" s="10" t="s">
        <v>217</v>
      </c>
      <c r="J36" s="10">
        <v>-0.49099999999999999</v>
      </c>
      <c r="K36" s="9" t="str">
        <f>IF(J36="Div by 0", "N/A", IF(J36="N/A","N/A", IF(J36&gt;30, "No", IF(J36&lt;-30, "No", "Yes"))))</f>
        <v>Yes</v>
      </c>
    </row>
    <row r="37" spans="1:11" x14ac:dyDescent="0.2">
      <c r="A37" s="28" t="s">
        <v>374</v>
      </c>
      <c r="B37" s="1" t="s">
        <v>217</v>
      </c>
      <c r="C37" s="8" t="s">
        <v>217</v>
      </c>
      <c r="D37" s="9" t="str">
        <f t="shared" si="7"/>
        <v>N/A</v>
      </c>
      <c r="E37" s="8">
        <v>9.4800232241</v>
      </c>
      <c r="F37" s="9" t="str">
        <f t="shared" si="8"/>
        <v>N/A</v>
      </c>
      <c r="G37" s="8">
        <v>9.5755477788000007</v>
      </c>
      <c r="H37" s="9" t="str">
        <f t="shared" si="9"/>
        <v>N/A</v>
      </c>
      <c r="I37" s="10" t="s">
        <v>217</v>
      </c>
      <c r="J37" s="10">
        <v>1.008</v>
      </c>
      <c r="K37" s="9" t="str">
        <f>IF(J37="Div by 0", "N/A", IF(J37="N/A","N/A", IF(J37&gt;30, "No", IF(J37&lt;-30, "No", "Yes"))))</f>
        <v>Yes</v>
      </c>
    </row>
    <row r="38" spans="1:11" x14ac:dyDescent="0.2">
      <c r="A38" s="28" t="s">
        <v>375</v>
      </c>
      <c r="B38" s="1" t="s">
        <v>217</v>
      </c>
      <c r="C38" s="8" t="s">
        <v>217</v>
      </c>
      <c r="D38" s="9" t="str">
        <f t="shared" si="7"/>
        <v>N/A</v>
      </c>
      <c r="E38" s="8">
        <v>1.3610402236000001</v>
      </c>
      <c r="F38" s="9" t="str">
        <f t="shared" si="8"/>
        <v>N/A</v>
      </c>
      <c r="G38" s="8">
        <v>1.7257716069</v>
      </c>
      <c r="H38" s="9" t="str">
        <f t="shared" si="9"/>
        <v>N/A</v>
      </c>
      <c r="I38" s="10" t="s">
        <v>217</v>
      </c>
      <c r="J38" s="10">
        <v>26.8</v>
      </c>
      <c r="K38" s="9" t="str">
        <f>IF(J38="Div by 0", "N/A", IF(J38="N/A","N/A", IF(J38&gt;30, "No", IF(J38&lt;-30, "No", "Yes"))))</f>
        <v>Yes</v>
      </c>
    </row>
    <row r="39" spans="1:11" x14ac:dyDescent="0.2">
      <c r="A39" s="28" t="s">
        <v>376</v>
      </c>
      <c r="B39" s="1" t="s">
        <v>217</v>
      </c>
      <c r="C39" s="8" t="s">
        <v>217</v>
      </c>
      <c r="D39" s="9" t="str">
        <f t="shared" si="7"/>
        <v>N/A</v>
      </c>
      <c r="E39" s="8">
        <v>0.7516326632</v>
      </c>
      <c r="F39" s="9" t="str">
        <f t="shared" si="8"/>
        <v>N/A</v>
      </c>
      <c r="G39" s="8">
        <v>0.74160170810000003</v>
      </c>
      <c r="H39" s="9" t="str">
        <f t="shared" si="9"/>
        <v>N/A</v>
      </c>
      <c r="I39" s="10" t="s">
        <v>217</v>
      </c>
      <c r="J39" s="10">
        <v>-1.33</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115167</v>
      </c>
      <c r="D7" s="31" t="str">
        <f>IF($B7="N/A","N/A",IF(C7&gt;15,"No",IF(C7&lt;-15,"No","Yes")))</f>
        <v>N/A</v>
      </c>
      <c r="E7" s="30">
        <v>130127</v>
      </c>
      <c r="F7" s="31" t="str">
        <f>IF($B7="N/A","N/A",IF(E7&gt;15,"No",IF(E7&lt;-15,"No","Yes")))</f>
        <v>N/A</v>
      </c>
      <c r="G7" s="30">
        <v>151745</v>
      </c>
      <c r="H7" s="31" t="str">
        <f>IF($B7="N/A","N/A",IF(G7&gt;15,"No",IF(G7&lt;-15,"No","Yes")))</f>
        <v>N/A</v>
      </c>
      <c r="I7" s="32">
        <v>12.99</v>
      </c>
      <c r="J7" s="32">
        <v>16.61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9.3195821938000005</v>
      </c>
      <c r="H8" s="31" t="str">
        <f>IF($B8="N/A","N/A",IF(G8&gt;15,"No",IF(G8&lt;-15,"No","Yes")))</f>
        <v>N/A</v>
      </c>
      <c r="I8" s="32" t="s">
        <v>217</v>
      </c>
      <c r="J8" s="32" t="s">
        <v>217</v>
      </c>
      <c r="K8" s="31" t="str">
        <f t="shared" si="0"/>
        <v>N/A</v>
      </c>
    </row>
    <row r="9" spans="1:11" x14ac:dyDescent="0.2">
      <c r="A9" s="99" t="s">
        <v>119</v>
      </c>
      <c r="B9" s="34" t="s">
        <v>217</v>
      </c>
      <c r="C9" s="8">
        <v>89.148801305999996</v>
      </c>
      <c r="D9" s="9" t="str">
        <f>IF($B9="N/A","N/A",IF(C9&gt;15,"No",IF(C9&lt;-15,"No","Yes")))</f>
        <v>N/A</v>
      </c>
      <c r="E9" s="8">
        <v>90.244146103000006</v>
      </c>
      <c r="F9" s="9" t="str">
        <f>IF($B9="N/A","N/A",IF(E9&gt;15,"No",IF(E9&lt;-15,"No","Yes")))</f>
        <v>N/A</v>
      </c>
      <c r="G9" s="8">
        <v>90.680417805999994</v>
      </c>
      <c r="H9" s="9" t="str">
        <f>IF($B9="N/A","N/A",IF(G9&gt;15,"No",IF(G9&lt;-15,"No","Yes")))</f>
        <v>N/A</v>
      </c>
      <c r="I9" s="10">
        <v>1.2290000000000001</v>
      </c>
      <c r="J9" s="10">
        <v>0.4834</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64.722156048000002</v>
      </c>
      <c r="F13" s="9" t="str">
        <f t="shared" si="2"/>
        <v>No</v>
      </c>
      <c r="G13" s="8">
        <v>65.784704602999994</v>
      </c>
      <c r="H13" s="9" t="str">
        <f t="shared" si="3"/>
        <v>No</v>
      </c>
      <c r="I13" s="10" t="s">
        <v>217</v>
      </c>
      <c r="J13" s="10">
        <v>1.6419999999999999</v>
      </c>
      <c r="K13" s="9" t="str">
        <f t="shared" si="0"/>
        <v>Yes</v>
      </c>
    </row>
    <row r="14" spans="1:11" x14ac:dyDescent="0.2">
      <c r="A14" s="99" t="s">
        <v>13</v>
      </c>
      <c r="B14" s="34" t="s">
        <v>217</v>
      </c>
      <c r="C14" s="35">
        <v>12497</v>
      </c>
      <c r="D14" s="9" t="str">
        <f>IF($B14="N/A","N/A",IF(C14&gt;15,"No",IF(C14&lt;-15,"No","Yes")))</f>
        <v>N/A</v>
      </c>
      <c r="E14" s="35">
        <v>12695</v>
      </c>
      <c r="F14" s="9" t="str">
        <f>IF($B14="N/A","N/A",IF(E14&gt;15,"No",IF(E14&lt;-15,"No","Yes")))</f>
        <v>N/A</v>
      </c>
      <c r="G14" s="35">
        <v>14142</v>
      </c>
      <c r="H14" s="9" t="str">
        <f>IF($B14="N/A","N/A",IF(G14&gt;15,"No",IF(G14&lt;-15,"No","Yes")))</f>
        <v>N/A</v>
      </c>
      <c r="I14" s="10">
        <v>1.5840000000000001</v>
      </c>
      <c r="J14" s="10">
        <v>11.4</v>
      </c>
      <c r="K14" s="9" t="str">
        <f t="shared" si="0"/>
        <v>Yes</v>
      </c>
    </row>
    <row r="15" spans="1:11" x14ac:dyDescent="0.2">
      <c r="A15" s="99" t="s">
        <v>442</v>
      </c>
      <c r="B15" s="34" t="s">
        <v>219</v>
      </c>
      <c r="C15" s="8">
        <v>7.8178762903000001</v>
      </c>
      <c r="D15" s="9" t="str">
        <f>IF($B15="N/A","N/A",IF(C15&gt;20,"No",IF(C15&lt;5,"No","Yes")))</f>
        <v>Yes</v>
      </c>
      <c r="E15" s="8">
        <v>10.933438362</v>
      </c>
      <c r="F15" s="9" t="str">
        <f>IF($B15="N/A","N/A",IF(E15&gt;20,"No",IF(E15&lt;5,"No","Yes")))</f>
        <v>Yes</v>
      </c>
      <c r="G15" s="8">
        <v>10.606703437</v>
      </c>
      <c r="H15" s="9" t="str">
        <f>IF($B15="N/A","N/A",IF(G15&gt;20,"No",IF(G15&lt;5,"No","Yes")))</f>
        <v>Yes</v>
      </c>
      <c r="I15" s="10">
        <v>39.85</v>
      </c>
      <c r="J15" s="10">
        <v>-2.99</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89.393296563000007</v>
      </c>
      <c r="H16" s="9" t="str">
        <f>IF($B16="N/A","N/A",IF(G16&gt;15,"No",IF(G16&lt;-15,"No","Yes")))</f>
        <v>N/A</v>
      </c>
      <c r="I16" s="10" t="s">
        <v>217</v>
      </c>
      <c r="J16" s="10" t="s">
        <v>217</v>
      </c>
      <c r="K16" s="9" t="str">
        <f t="shared" si="0"/>
        <v>N/A</v>
      </c>
    </row>
    <row r="17" spans="1:11" x14ac:dyDescent="0.2">
      <c r="A17" s="99" t="s">
        <v>444</v>
      </c>
      <c r="B17" s="34" t="s">
        <v>239</v>
      </c>
      <c r="C17" s="8">
        <v>9.6343122348999994</v>
      </c>
      <c r="D17" s="9" t="str">
        <f>IF($B17="N/A","N/A",IF(C17&gt;1,"Yes","No"))</f>
        <v>Yes</v>
      </c>
      <c r="E17" s="8">
        <v>4.7026388342000001</v>
      </c>
      <c r="F17" s="9" t="str">
        <f>IF($B17="N/A","N/A",IF(E17&gt;1,"Yes","No"))</f>
        <v>Yes</v>
      </c>
      <c r="G17" s="8">
        <v>5.4235610238999996</v>
      </c>
      <c r="H17" s="9" t="str">
        <f>IF($B17="N/A","N/A",IF(G17&gt;1,"Yes","No"))</f>
        <v>Yes</v>
      </c>
      <c r="I17" s="10">
        <v>-51.2</v>
      </c>
      <c r="J17" s="10">
        <v>15.33</v>
      </c>
      <c r="K17" s="9" t="str">
        <f t="shared" si="0"/>
        <v>Yes</v>
      </c>
    </row>
    <row r="18" spans="1:11" x14ac:dyDescent="0.2">
      <c r="A18" s="99" t="s">
        <v>856</v>
      </c>
      <c r="B18" s="34" t="s">
        <v>217</v>
      </c>
      <c r="C18" s="100">
        <v>2496.5033223</v>
      </c>
      <c r="D18" s="9" t="str">
        <f>IF($B18="N/A","N/A",IF(C18&gt;15,"No",IF(C18&lt;-15,"No","Yes")))</f>
        <v>N/A</v>
      </c>
      <c r="E18" s="100">
        <v>2583.7252930999998</v>
      </c>
      <c r="F18" s="9" t="str">
        <f>IF($B18="N/A","N/A",IF(E18&gt;15,"No",IF(E18&lt;-15,"No","Yes")))</f>
        <v>N/A</v>
      </c>
      <c r="G18" s="100">
        <v>2577.5593220000001</v>
      </c>
      <c r="H18" s="9" t="str">
        <f>IF($B18="N/A","N/A",IF(G18&gt;15,"No",IF(G18&lt;-15,"No","Yes")))</f>
        <v>N/A</v>
      </c>
      <c r="I18" s="10">
        <v>3.4940000000000002</v>
      </c>
      <c r="J18" s="10">
        <v>-0.23899999999999999</v>
      </c>
      <c r="K18" s="9" t="str">
        <f t="shared" si="0"/>
        <v>Yes</v>
      </c>
    </row>
    <row r="19" spans="1:11" x14ac:dyDescent="0.2">
      <c r="A19" s="3" t="s">
        <v>131</v>
      </c>
      <c r="B19" s="34" t="s">
        <v>217</v>
      </c>
      <c r="C19" s="35">
        <v>273</v>
      </c>
      <c r="D19" s="34" t="s">
        <v>217</v>
      </c>
      <c r="E19" s="35">
        <v>81</v>
      </c>
      <c r="F19" s="34" t="s">
        <v>217</v>
      </c>
      <c r="G19" s="35">
        <v>622</v>
      </c>
      <c r="H19" s="9" t="str">
        <f>IF($B19="N/A","N/A",IF(G19&gt;15,"No",IF(G19&lt;-15,"No","Yes")))</f>
        <v>N/A</v>
      </c>
      <c r="I19" s="10">
        <v>-70.3</v>
      </c>
      <c r="J19" s="10">
        <v>667.9</v>
      </c>
      <c r="K19" s="9" t="str">
        <f t="shared" si="0"/>
        <v>No</v>
      </c>
    </row>
    <row r="20" spans="1:11" x14ac:dyDescent="0.2">
      <c r="A20" s="3" t="s">
        <v>350</v>
      </c>
      <c r="B20" s="29" t="s">
        <v>217</v>
      </c>
      <c r="C20" s="8" t="s">
        <v>217</v>
      </c>
      <c r="D20" s="34" t="s">
        <v>217</v>
      </c>
      <c r="E20" s="8" t="s">
        <v>217</v>
      </c>
      <c r="F20" s="34" t="s">
        <v>217</v>
      </c>
      <c r="G20" s="8">
        <v>0.40989818449999998</v>
      </c>
      <c r="H20" s="9" t="str">
        <f>IF($B20="N/A","N/A",IF(G20&gt;15,"No",IF(G20&lt;-15,"No","Yes")))</f>
        <v>N/A</v>
      </c>
      <c r="I20" s="10" t="s">
        <v>217</v>
      </c>
      <c r="J20" s="10" t="s">
        <v>217</v>
      </c>
      <c r="K20" s="9" t="str">
        <f t="shared" si="0"/>
        <v>N/A</v>
      </c>
    </row>
    <row r="21" spans="1:11" ht="25.5" x14ac:dyDescent="0.2">
      <c r="A21" s="3" t="s">
        <v>835</v>
      </c>
      <c r="B21" s="34" t="s">
        <v>217</v>
      </c>
      <c r="C21" s="100">
        <v>2511.2930403</v>
      </c>
      <c r="D21" s="9" t="str">
        <f>IF($B21="N/A","N/A",IF(C21&gt;60,"No",IF(C21&lt;15,"No","Yes")))</f>
        <v>N/A</v>
      </c>
      <c r="E21" s="100">
        <v>1853.7037037</v>
      </c>
      <c r="F21" s="9" t="str">
        <f>IF($B21="N/A","N/A",IF(E21&gt;60,"No",IF(E21&lt;15,"No","Yes")))</f>
        <v>N/A</v>
      </c>
      <c r="G21" s="100">
        <v>2668.4951768000001</v>
      </c>
      <c r="H21" s="9" t="str">
        <f>IF($B21="N/A","N/A",IF(G21&gt;60,"No",IF(G21&lt;15,"No","Yes")))</f>
        <v>N/A</v>
      </c>
      <c r="I21" s="10">
        <v>-26.2</v>
      </c>
      <c r="J21" s="10">
        <v>43.95</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11520</v>
      </c>
      <c r="D6" s="9" t="str">
        <f>IF($B6="N/A","N/A",IF(C6&gt;15,"No",IF(C6&lt;-15,"No","Yes")))</f>
        <v>N/A</v>
      </c>
      <c r="E6" s="35">
        <v>11307</v>
      </c>
      <c r="F6" s="9" t="str">
        <f>IF($B6="N/A","N/A",IF(E6&gt;15,"No",IF(E6&lt;-15,"No","Yes")))</f>
        <v>N/A</v>
      </c>
      <c r="G6" s="35">
        <v>12642</v>
      </c>
      <c r="H6" s="9" t="str">
        <f>IF($B6="N/A","N/A",IF(G6&gt;15,"No",IF(G6&lt;-15,"No","Yes")))</f>
        <v>N/A</v>
      </c>
      <c r="I6" s="10">
        <v>-1.85</v>
      </c>
      <c r="J6" s="10">
        <v>11.81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157.56962383999999</v>
      </c>
      <c r="D9" s="9" t="str">
        <f>IF($B9="N/A","N/A",IF(C9&gt;100,"No",IF(C9&lt;50,"No","Yes")))</f>
        <v>No</v>
      </c>
      <c r="E9" s="36">
        <v>164.61839391999999</v>
      </c>
      <c r="F9" s="9" t="str">
        <f>IF($B9="N/A","N/A",IF(E9&gt;100,"No",IF(E9&lt;50,"No","Yes")))</f>
        <v>No</v>
      </c>
      <c r="G9" s="36">
        <v>164.61857445000001</v>
      </c>
      <c r="H9" s="9" t="str">
        <f>IF($B9="N/A","N/A",IF(G9&gt;100,"No",IF(G9&lt;50,"No","Yes")))</f>
        <v>No</v>
      </c>
      <c r="I9" s="10">
        <v>4.4729999999999999</v>
      </c>
      <c r="J9" s="10">
        <v>1E-4</v>
      </c>
      <c r="K9" s="9" t="str">
        <f t="shared" si="0"/>
        <v>Yes</v>
      </c>
    </row>
    <row r="10" spans="1:11" ht="25.5" x14ac:dyDescent="0.2">
      <c r="A10" s="81" t="s">
        <v>838</v>
      </c>
      <c r="B10" s="34" t="s">
        <v>217</v>
      </c>
      <c r="C10" s="36" t="s">
        <v>1743</v>
      </c>
      <c r="D10" s="9" t="str">
        <f>IF($B10="N/A","N/A",IF(C10&gt;15,"No",IF(C10&lt;-15,"No","Yes")))</f>
        <v>N/A</v>
      </c>
      <c r="E10" s="36" t="s">
        <v>1743</v>
      </c>
      <c r="F10" s="9" t="str">
        <f>IF($B10="N/A","N/A",IF(E10&gt;15,"No",IF(E10&lt;-15,"No","Yes")))</f>
        <v>N/A</v>
      </c>
      <c r="G10" s="36" t="s">
        <v>1743</v>
      </c>
      <c r="H10" s="9" t="str">
        <f>IF($B10="N/A","N/A",IF(G10&gt;15,"No",IF(G10&lt;-15,"No","Yes")))</f>
        <v>N/A</v>
      </c>
      <c r="I10" s="10" t="s">
        <v>1743</v>
      </c>
      <c r="J10" s="10" t="s">
        <v>1743</v>
      </c>
      <c r="K10" s="9" t="str">
        <f t="shared" si="0"/>
        <v>N/A</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v>367.25157035000001</v>
      </c>
      <c r="D12" s="9" t="str">
        <f>IF($B12="N/A","N/A",IF(C12&gt;15,"No",IF(C12&lt;-15,"No","Yes")))</f>
        <v>N/A</v>
      </c>
      <c r="E12" s="36">
        <v>354.11455558</v>
      </c>
      <c r="F12" s="9" t="str">
        <f>IF($B12="N/A","N/A",IF(E12&gt;15,"No",IF(E12&lt;-15,"No","Yes")))</f>
        <v>N/A</v>
      </c>
      <c r="G12" s="36">
        <v>350.79018129999997</v>
      </c>
      <c r="H12" s="9" t="str">
        <f>IF($B12="N/A","N/A",IF(G12&gt;15,"No",IF(G12&lt;-15,"No","Yes")))</f>
        <v>N/A</v>
      </c>
      <c r="I12" s="10">
        <v>-3.58</v>
      </c>
      <c r="J12" s="10">
        <v>-0.93899999999999995</v>
      </c>
      <c r="K12" s="9" t="str">
        <f t="shared" si="0"/>
        <v>Yes</v>
      </c>
    </row>
    <row r="13" spans="1:11" x14ac:dyDescent="0.2">
      <c r="A13" s="81" t="s">
        <v>655</v>
      </c>
      <c r="B13" s="34" t="s">
        <v>241</v>
      </c>
      <c r="C13" s="8">
        <v>98.59375</v>
      </c>
      <c r="D13" s="9" t="str">
        <f>IF($B13="N/A","N/A",IF(C13&gt;99,"No",IF(C13&lt;75,"No","Yes")))</f>
        <v>Yes</v>
      </c>
      <c r="E13" s="8">
        <v>98.293092774000002</v>
      </c>
      <c r="F13" s="9" t="str">
        <f>IF($B13="N/A","N/A",IF(E13&gt;99,"No",IF(E13&lt;75,"No","Yes")))</f>
        <v>Yes</v>
      </c>
      <c r="G13" s="8">
        <v>97.919632969000006</v>
      </c>
      <c r="H13" s="9" t="str">
        <f>IF($B13="N/A","N/A",IF(G13&gt;99,"No",IF(G13&lt;75,"No","Yes")))</f>
        <v>Yes</v>
      </c>
      <c r="I13" s="10">
        <v>-0.30499999999999999</v>
      </c>
      <c r="J13" s="10">
        <v>-0.38</v>
      </c>
      <c r="K13" s="9" t="str">
        <f t="shared" ref="K13:K24" si="1">IF(J13="Div by 0", "N/A", IF(J13="N/A","N/A", IF(J13&gt;30, "No", IF(J13&lt;-30, "No", "Yes"))))</f>
        <v>Yes</v>
      </c>
    </row>
    <row r="14" spans="1:11" x14ac:dyDescent="0.2">
      <c r="A14" s="81" t="s">
        <v>495</v>
      </c>
      <c r="B14" s="34" t="s">
        <v>217</v>
      </c>
      <c r="C14" s="9">
        <v>97.349885542999999</v>
      </c>
      <c r="D14" s="9" t="str">
        <f>IF($B14="N/A","N/A",IF(C14&gt;15,"No",IF(C14&lt;-15,"No","Yes")))</f>
        <v>N/A</v>
      </c>
      <c r="E14" s="9">
        <v>96.922800072000001</v>
      </c>
      <c r="F14" s="9" t="str">
        <f>IF($B14="N/A","N/A",IF(E14&gt;15,"No",IF(E14&lt;-15,"No","Yes")))</f>
        <v>N/A</v>
      </c>
      <c r="G14" s="9">
        <v>96.720252040000005</v>
      </c>
      <c r="H14" s="9" t="str">
        <f>IF($B14="N/A","N/A",IF(G14&gt;15,"No",IF(G14&lt;-15,"No","Yes")))</f>
        <v>N/A</v>
      </c>
      <c r="I14" s="10">
        <v>-0.439</v>
      </c>
      <c r="J14" s="10">
        <v>-0.20899999999999999</v>
      </c>
      <c r="K14" s="9" t="str">
        <f t="shared" si="1"/>
        <v>Yes</v>
      </c>
    </row>
    <row r="15" spans="1:11" x14ac:dyDescent="0.2">
      <c r="A15" s="81" t="s">
        <v>841</v>
      </c>
      <c r="B15" s="34" t="s">
        <v>217</v>
      </c>
      <c r="C15" s="35">
        <v>17.5324229</v>
      </c>
      <c r="D15" s="9" t="str">
        <f>IF($B15="N/A","N/A",IF(C15&gt;15,"No",IF(C15&lt;-15,"No","Yes")))</f>
        <v>N/A</v>
      </c>
      <c r="E15" s="10">
        <v>17.1495544</v>
      </c>
      <c r="F15" s="9" t="str">
        <f>IF($B15="N/A","N/A",IF(E15&gt;15,"No",IF(E15&lt;-15,"No","Yes")))</f>
        <v>N/A</v>
      </c>
      <c r="G15" s="10">
        <v>15.861187672</v>
      </c>
      <c r="H15" s="9" t="str">
        <f>IF($B15="N/A","N/A",IF(G15&gt;15,"No",IF(G15&lt;-15,"No","Yes")))</f>
        <v>N/A</v>
      </c>
      <c r="I15" s="10">
        <v>-2.1800000000000002</v>
      </c>
      <c r="J15" s="10">
        <v>-7.51</v>
      </c>
      <c r="K15" s="9" t="str">
        <f t="shared" si="1"/>
        <v>Yes</v>
      </c>
    </row>
    <row r="16" spans="1:11" x14ac:dyDescent="0.2">
      <c r="A16" s="78" t="s">
        <v>656</v>
      </c>
      <c r="B16" s="59" t="s">
        <v>242</v>
      </c>
      <c r="C16" s="9">
        <v>0</v>
      </c>
      <c r="D16" s="9" t="str">
        <f>IF($B16="N/A","N/A",IF(C16&gt;20,"No",IF(C16&lt;=0,"No","Yes")))</f>
        <v>No</v>
      </c>
      <c r="E16" s="9">
        <v>0</v>
      </c>
      <c r="F16" s="9" t="str">
        <f>IF($B16="N/A","N/A",IF(E16&gt;20,"No",IF(E16&lt;=0,"No","Yes")))</f>
        <v>No</v>
      </c>
      <c r="G16" s="9">
        <v>0</v>
      </c>
      <c r="H16" s="9" t="str">
        <f>IF($B16="N/A","N/A",IF(G16&gt;20,"No",IF(G16&lt;=0,"No","Yes")))</f>
        <v>No</v>
      </c>
      <c r="I16" s="10" t="s">
        <v>1743</v>
      </c>
      <c r="J16" s="10" t="s">
        <v>1743</v>
      </c>
      <c r="K16" s="9" t="str">
        <f t="shared" si="1"/>
        <v>N/A</v>
      </c>
    </row>
    <row r="17" spans="1:11" x14ac:dyDescent="0.2">
      <c r="A17" s="78" t="s">
        <v>370</v>
      </c>
      <c r="B17" s="34" t="s">
        <v>217</v>
      </c>
      <c r="C17" s="9" t="s">
        <v>1743</v>
      </c>
      <c r="D17" s="9" t="str">
        <f>IF($B17="N/A","N/A",IF(C17&gt;15,"No",IF(C17&lt;-15,"No","Yes")))</f>
        <v>N/A</v>
      </c>
      <c r="E17" s="9" t="s">
        <v>1743</v>
      </c>
      <c r="F17" s="9" t="str">
        <f>IF($B17="N/A","N/A",IF(E17&gt;15,"No",IF(E17&lt;-15,"No","Yes")))</f>
        <v>N/A</v>
      </c>
      <c r="G17" s="9" t="s">
        <v>1743</v>
      </c>
      <c r="H17" s="9" t="str">
        <f>IF($B17="N/A","N/A",IF(G17&gt;15,"No",IF(G17&lt;-15,"No","Yes")))</f>
        <v>N/A</v>
      </c>
      <c r="I17" s="10" t="s">
        <v>1743</v>
      </c>
      <c r="J17" s="10" t="s">
        <v>1743</v>
      </c>
      <c r="K17" s="9" t="str">
        <f t="shared" si="1"/>
        <v>N/A</v>
      </c>
    </row>
    <row r="18" spans="1:11" x14ac:dyDescent="0.2">
      <c r="A18" s="78" t="s">
        <v>842</v>
      </c>
      <c r="B18" s="34" t="s">
        <v>217</v>
      </c>
      <c r="C18" s="10" t="s">
        <v>1743</v>
      </c>
      <c r="D18" s="9" t="str">
        <f>IF($B18="N/A","N/A",IF(C18&gt;15,"No",IF(C18&lt;-15,"No","Yes")))</f>
        <v>N/A</v>
      </c>
      <c r="E18" s="10" t="s">
        <v>1743</v>
      </c>
      <c r="F18" s="9" t="str">
        <f>IF($B18="N/A","N/A",IF(E18&gt;15,"No",IF(E18&lt;-15,"No","Yes")))</f>
        <v>N/A</v>
      </c>
      <c r="G18" s="10" t="s">
        <v>1743</v>
      </c>
      <c r="H18" s="9" t="str">
        <f>IF($B18="N/A","N/A",IF(G18&gt;15,"No",IF(G18&lt;-15,"No","Yes")))</f>
        <v>N/A</v>
      </c>
      <c r="I18" s="10" t="s">
        <v>1743</v>
      </c>
      <c r="J18" s="10" t="s">
        <v>1743</v>
      </c>
      <c r="K18" s="9" t="str">
        <f t="shared" si="1"/>
        <v>N/A</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1.40625</v>
      </c>
      <c r="D22" s="9" t="str">
        <f>IF($B22="N/A","N/A",IF(C22&gt;5,"No",IF(C22&lt;=0,"No","Yes")))</f>
        <v>Yes</v>
      </c>
      <c r="E22" s="9">
        <v>1.7069072256</v>
      </c>
      <c r="F22" s="9" t="str">
        <f>IF($B22="N/A","N/A",IF(E22&gt;5,"No",IF(E22&lt;=0,"No","Yes")))</f>
        <v>Yes</v>
      </c>
      <c r="G22" s="9">
        <v>2.0803670305000002</v>
      </c>
      <c r="H22" s="9" t="str">
        <f>IF($B22="N/A","N/A",IF(G22&gt;5,"No",IF(G22&lt;=0,"No","Yes")))</f>
        <v>Yes</v>
      </c>
      <c r="I22" s="10">
        <v>21.38</v>
      </c>
      <c r="J22" s="10">
        <v>21.88</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19.654320987999998</v>
      </c>
      <c r="D24" s="9" t="str">
        <f>IF($B24="N/A","N/A",IF(C24&gt;15,"No",IF(C24&lt;-15,"No","Yes")))</f>
        <v>N/A</v>
      </c>
      <c r="E24" s="10">
        <v>21.393782383000001</v>
      </c>
      <c r="F24" s="9" t="str">
        <f>IF($B24="N/A","N/A",IF(E24&gt;15,"No",IF(E24&lt;-15,"No","Yes")))</f>
        <v>N/A</v>
      </c>
      <c r="G24" s="10">
        <v>18.665399239999999</v>
      </c>
      <c r="H24" s="9" t="str">
        <f>IF($B24="N/A","N/A",IF(G24&gt;15,"No",IF(G24&lt;-15,"No","Yes")))</f>
        <v>N/A</v>
      </c>
      <c r="I24" s="10">
        <v>8.85</v>
      </c>
      <c r="J24" s="10">
        <v>-12.8</v>
      </c>
      <c r="K24" s="9" t="str">
        <f t="shared" si="1"/>
        <v>Yes</v>
      </c>
    </row>
    <row r="25" spans="1:11" x14ac:dyDescent="0.2">
      <c r="A25" s="81" t="s">
        <v>15</v>
      </c>
      <c r="B25" s="34" t="s">
        <v>244</v>
      </c>
      <c r="C25" s="9">
        <v>2.96875</v>
      </c>
      <c r="D25" s="9" t="str">
        <f>IF($B25="N/A","N/A",IF(C25&gt;20,"No",IF(C25&lt;1,"No","Yes")))</f>
        <v>Yes</v>
      </c>
      <c r="E25" s="9">
        <v>3.1750243212</v>
      </c>
      <c r="F25" s="9" t="str">
        <f>IF($B25="N/A","N/A",IF(E25&gt;20,"No",IF(E25&lt;1,"No","Yes")))</f>
        <v>Yes</v>
      </c>
      <c r="G25" s="9">
        <v>2.9900332226000002</v>
      </c>
      <c r="H25" s="9" t="str">
        <f>IF($B25="N/A","N/A",IF(G25&gt;20,"No",IF(G25&lt;1,"No","Yes")))</f>
        <v>Yes</v>
      </c>
      <c r="I25" s="10">
        <v>6.9480000000000004</v>
      </c>
      <c r="J25" s="10">
        <v>-5.83</v>
      </c>
      <c r="K25" s="9" t="str">
        <f t="shared" ref="K25:K34" si="2">IF(J25="Div by 0", "N/A", IF(J25="N/A","N/A", IF(J25&gt;30, "No", IF(J25&lt;-30, "No", "Yes"))))</f>
        <v>Yes</v>
      </c>
    </row>
    <row r="26" spans="1:11" x14ac:dyDescent="0.2">
      <c r="A26" s="81" t="s">
        <v>163</v>
      </c>
      <c r="B26" s="34" t="s">
        <v>218</v>
      </c>
      <c r="C26" s="9">
        <v>99.991319443999998</v>
      </c>
      <c r="D26" s="9" t="str">
        <f>IF($B26="N/A","N/A",IF(C26&gt;100,"No",IF(C26&lt;95,"No","Yes")))</f>
        <v>Yes</v>
      </c>
      <c r="E26" s="9">
        <v>99.982311842000001</v>
      </c>
      <c r="F26" s="9" t="str">
        <f>IF($B26="N/A","N/A",IF(E26&gt;100,"No",IF(E26&lt;95,"No","Yes")))</f>
        <v>Yes</v>
      </c>
      <c r="G26" s="9">
        <v>100</v>
      </c>
      <c r="H26" s="9" t="str">
        <f>IF($B26="N/A","N/A",IF(G26&gt;100,"No",IF(G26&lt;95,"No","Yes")))</f>
        <v>Yes</v>
      </c>
      <c r="I26" s="10">
        <v>-8.9999999999999993E-3</v>
      </c>
      <c r="J26" s="10">
        <v>1.77E-2</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15.659722221999999</v>
      </c>
      <c r="D28" s="9" t="str">
        <f>IF($B28="N/A","N/A",IF(C28&gt;30,"No",IF(C28&lt;5,"No","Yes")))</f>
        <v>Yes</v>
      </c>
      <c r="E28" s="9">
        <v>8.8175466525000008</v>
      </c>
      <c r="F28" s="9" t="str">
        <f>IF($B28="N/A","N/A",IF(E28&gt;30,"No",IF(E28&lt;5,"No","Yes")))</f>
        <v>Yes</v>
      </c>
      <c r="G28" s="9">
        <v>7.2694193957</v>
      </c>
      <c r="H28" s="9" t="str">
        <f>IF($B28="N/A","N/A",IF(G28&gt;30,"No",IF(G28&lt;5,"No","Yes")))</f>
        <v>Yes</v>
      </c>
      <c r="I28" s="10">
        <v>-43.7</v>
      </c>
      <c r="J28" s="10">
        <v>-17.600000000000001</v>
      </c>
      <c r="K28" s="9" t="str">
        <f t="shared" si="2"/>
        <v>Yes</v>
      </c>
    </row>
    <row r="29" spans="1:11" x14ac:dyDescent="0.2">
      <c r="A29" s="81" t="s">
        <v>846</v>
      </c>
      <c r="B29" s="34" t="s">
        <v>231</v>
      </c>
      <c r="C29" s="9">
        <v>55.338541667000001</v>
      </c>
      <c r="D29" s="9" t="str">
        <f>IF($B29="N/A","N/A",IF(C29&gt;75,"No",IF(C29&lt;15,"No","Yes")))</f>
        <v>Yes</v>
      </c>
      <c r="E29" s="9">
        <v>56.089148315000003</v>
      </c>
      <c r="F29" s="9" t="str">
        <f>IF($B29="N/A","N/A",IF(E29&gt;75,"No",IF(E29&lt;15,"No","Yes")))</f>
        <v>Yes</v>
      </c>
      <c r="G29" s="9">
        <v>50.751463375999997</v>
      </c>
      <c r="H29" s="9" t="str">
        <f>IF($B29="N/A","N/A",IF(G29&gt;75,"No",IF(G29&lt;15,"No","Yes")))</f>
        <v>Yes</v>
      </c>
      <c r="I29" s="10">
        <v>1.3560000000000001</v>
      </c>
      <c r="J29" s="10">
        <v>-9.52</v>
      </c>
      <c r="K29" s="9" t="str">
        <f t="shared" si="2"/>
        <v>Yes</v>
      </c>
    </row>
    <row r="30" spans="1:11" x14ac:dyDescent="0.2">
      <c r="A30" s="81" t="s">
        <v>847</v>
      </c>
      <c r="B30" s="34" t="s">
        <v>232</v>
      </c>
      <c r="C30" s="9">
        <v>29.001736111</v>
      </c>
      <c r="D30" s="9" t="str">
        <f>IF($B30="N/A","N/A",IF(C30&gt;70,"No",IF(C30&lt;25,"No","Yes")))</f>
        <v>Yes</v>
      </c>
      <c r="E30" s="9">
        <v>35.093305032000004</v>
      </c>
      <c r="F30" s="9" t="str">
        <f>IF($B30="N/A","N/A",IF(E30&gt;70,"No",IF(E30&lt;25,"No","Yes")))</f>
        <v>Yes</v>
      </c>
      <c r="G30" s="9">
        <v>41.979117228</v>
      </c>
      <c r="H30" s="9" t="str">
        <f>IF($B30="N/A","N/A",IF(G30&gt;70,"No",IF(G30&lt;25,"No","Yes")))</f>
        <v>Yes</v>
      </c>
      <c r="I30" s="10">
        <v>21</v>
      </c>
      <c r="J30" s="10">
        <v>19.62</v>
      </c>
      <c r="K30" s="9" t="str">
        <f t="shared" si="2"/>
        <v>Yes</v>
      </c>
    </row>
    <row r="31" spans="1:11" x14ac:dyDescent="0.2">
      <c r="A31" s="81" t="s">
        <v>164</v>
      </c>
      <c r="B31" s="34" t="s">
        <v>218</v>
      </c>
      <c r="C31" s="9">
        <v>99.991319443999998</v>
      </c>
      <c r="D31" s="9" t="str">
        <f>IF($B31="N/A","N/A",IF(C31&gt;100,"No",IF(C31&lt;95,"No","Yes")))</f>
        <v>Yes</v>
      </c>
      <c r="E31" s="9">
        <v>99.964623684000003</v>
      </c>
      <c r="F31" s="9" t="str">
        <f>IF($B31="N/A","N/A",IF(E31&gt;100,"No",IF(E31&lt;95,"No","Yes")))</f>
        <v>Yes</v>
      </c>
      <c r="G31" s="9">
        <v>99.984179717999993</v>
      </c>
      <c r="H31" s="9" t="str">
        <f>IF($B31="N/A","N/A",IF(G31&gt;100,"No",IF(G31&lt;95,"No","Yes")))</f>
        <v>Yes</v>
      </c>
      <c r="I31" s="10">
        <v>-2.7E-2</v>
      </c>
      <c r="J31" s="10">
        <v>1.9599999999999999E-2</v>
      </c>
      <c r="K31" s="9" t="str">
        <f t="shared" si="2"/>
        <v>Yes</v>
      </c>
    </row>
    <row r="32" spans="1:11" x14ac:dyDescent="0.2">
      <c r="A32" s="28" t="s">
        <v>373</v>
      </c>
      <c r="B32" s="34" t="s">
        <v>245</v>
      </c>
      <c r="C32" s="9">
        <v>2.0746527777999999</v>
      </c>
      <c r="D32" s="9" t="str">
        <f>IF($B32="N/A","N/A",IF(C32&gt;5,"No",IF(C32&lt;1,"No","Yes")))</f>
        <v>Yes</v>
      </c>
      <c r="E32" s="9">
        <v>2.1933315645000002</v>
      </c>
      <c r="F32" s="9" t="str">
        <f>IF($B32="N/A","N/A",IF(E32&gt;5,"No",IF(E32&lt;1,"No","Yes")))</f>
        <v>Yes</v>
      </c>
      <c r="G32" s="9">
        <v>2.0408163264999999</v>
      </c>
      <c r="H32" s="9" t="str">
        <f>IF($B32="N/A","N/A",IF(G32&gt;5,"No",IF(G32&lt;1,"No","Yes")))</f>
        <v>Yes</v>
      </c>
      <c r="I32" s="10">
        <v>5.72</v>
      </c>
      <c r="J32" s="10">
        <v>-6.95</v>
      </c>
      <c r="K32" s="9" t="str">
        <f t="shared" si="2"/>
        <v>Yes</v>
      </c>
    </row>
    <row r="33" spans="1:11" x14ac:dyDescent="0.2">
      <c r="A33" s="28" t="s">
        <v>375</v>
      </c>
      <c r="B33" s="34" t="s">
        <v>246</v>
      </c>
      <c r="C33" s="9">
        <v>95.989583332999999</v>
      </c>
      <c r="D33" s="9" t="str">
        <f>IF($B33="N/A","N/A",IF(C33&gt;98,"No",IF(C33&lt;8,"No","Yes")))</f>
        <v>Yes</v>
      </c>
      <c r="E33" s="9">
        <v>94.923498718000005</v>
      </c>
      <c r="F33" s="9" t="str">
        <f>IF($B33="N/A","N/A",IF(E33&gt;98,"No",IF(E33&lt;8,"No","Yes")))</f>
        <v>Yes</v>
      </c>
      <c r="G33" s="9">
        <v>95.325106786999996</v>
      </c>
      <c r="H33" s="9" t="str">
        <f>IF($B33="N/A","N/A",IF(G33&gt;98,"No",IF(G33&lt;8,"No","Yes")))</f>
        <v>Yes</v>
      </c>
      <c r="I33" s="10">
        <v>-1.1100000000000001</v>
      </c>
      <c r="J33" s="10">
        <v>0.42309999999999998</v>
      </c>
      <c r="K33" s="9" t="str">
        <f t="shared" si="2"/>
        <v>Yes</v>
      </c>
    </row>
    <row r="34" spans="1:11" x14ac:dyDescent="0.2">
      <c r="A34" s="28" t="s">
        <v>376</v>
      </c>
      <c r="B34" s="59" t="s">
        <v>228</v>
      </c>
      <c r="C34" s="9">
        <v>0.51215277780000001</v>
      </c>
      <c r="D34" s="9" t="str">
        <f>IF($B34="N/A","N/A",IF(C34&gt;5,"No",IF(C34&lt;=0,"No","Yes")))</f>
        <v>Yes</v>
      </c>
      <c r="E34" s="9">
        <v>0.63677368000000001</v>
      </c>
      <c r="F34" s="9" t="str">
        <f>IF($B34="N/A","N/A",IF(E34&gt;5,"No",IF(E34&lt;=0,"No","Yes")))</f>
        <v>Yes</v>
      </c>
      <c r="G34" s="9">
        <v>0.65654168639999999</v>
      </c>
      <c r="H34" s="9" t="str">
        <f>IF($B34="N/A","N/A",IF(G34&gt;5,"No",IF(G34&lt;=0,"No","Yes")))</f>
        <v>Yes</v>
      </c>
      <c r="I34" s="10">
        <v>24.33</v>
      </c>
      <c r="J34" s="10">
        <v>3.1040000000000001</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977</v>
      </c>
      <c r="D6" s="9" t="str">
        <f>IF($B6="N/A","N/A",IF(C6&gt;15,"No",IF(C6&lt;-15,"No","Yes")))</f>
        <v>N/A</v>
      </c>
      <c r="E6" s="35">
        <v>1388</v>
      </c>
      <c r="F6" s="9" t="str">
        <f>IF($B6="N/A","N/A",IF(E6&gt;15,"No",IF(E6&lt;-15,"No","Yes")))</f>
        <v>N/A</v>
      </c>
      <c r="G6" s="35">
        <v>1500</v>
      </c>
      <c r="H6" s="9" t="str">
        <f>IF($B6="N/A","N/A",IF(G6&gt;15,"No",IF(G6&lt;-15,"No","Yes")))</f>
        <v>N/A</v>
      </c>
      <c r="I6" s="10">
        <v>42.07</v>
      </c>
      <c r="J6" s="10">
        <v>8.0690000000000008</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1189.5404298999999</v>
      </c>
      <c r="D9" s="9" t="str">
        <f>IF($B9="N/A","N/A",IF(C9&gt;15,"No",IF(C9&lt;-15,"No","Yes")))</f>
        <v>N/A</v>
      </c>
      <c r="E9" s="36">
        <v>1115.2536023</v>
      </c>
      <c r="F9" s="9" t="str">
        <f>IF($B9="N/A","N/A",IF(E9&gt;15,"No",IF(E9&lt;-15,"No","Yes")))</f>
        <v>N/A</v>
      </c>
      <c r="G9" s="36">
        <v>1126.5353333</v>
      </c>
      <c r="H9" s="9" t="str">
        <f>IF($B9="N/A","N/A",IF(G9&gt;15,"No",IF(G9&lt;-15,"No","Yes")))</f>
        <v>N/A</v>
      </c>
      <c r="I9" s="10">
        <v>-6.25</v>
      </c>
      <c r="J9" s="10">
        <v>1.012</v>
      </c>
      <c r="K9" s="9" t="str">
        <f t="shared" si="0"/>
        <v>Yes</v>
      </c>
    </row>
    <row r="10" spans="1:11" x14ac:dyDescent="0.2">
      <c r="A10" s="81" t="s">
        <v>655</v>
      </c>
      <c r="B10" s="34" t="s">
        <v>241</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8.8024564994999999</v>
      </c>
      <c r="D16" s="9" t="str">
        <f>IF($B16="N/A","N/A",IF(C16&gt;30,"No",IF(C16&lt;5,"No","Yes")))</f>
        <v>Yes</v>
      </c>
      <c r="E16" s="9">
        <v>4.6829971182000003</v>
      </c>
      <c r="F16" s="9" t="str">
        <f>IF($B16="N/A","N/A",IF(E16&gt;30,"No",IF(E16&lt;5,"No","Yes")))</f>
        <v>No</v>
      </c>
      <c r="G16" s="9">
        <v>4.5999999999999996</v>
      </c>
      <c r="H16" s="9" t="str">
        <f>IF($B16="N/A","N/A",IF(G16&gt;30,"No",IF(G16&lt;5,"No","Yes")))</f>
        <v>No</v>
      </c>
      <c r="I16" s="10">
        <v>-46.8</v>
      </c>
      <c r="J16" s="10">
        <v>-1.77</v>
      </c>
      <c r="K16" s="9" t="str">
        <f t="shared" si="0"/>
        <v>Yes</v>
      </c>
    </row>
    <row r="17" spans="1:11" x14ac:dyDescent="0.2">
      <c r="A17" s="81" t="s">
        <v>846</v>
      </c>
      <c r="B17" s="34" t="s">
        <v>231</v>
      </c>
      <c r="C17" s="9">
        <v>39.201637666000003</v>
      </c>
      <c r="D17" s="9" t="str">
        <f>IF($B17="N/A","N/A",IF(C17&gt;75,"No",IF(C17&lt;15,"No","Yes")))</f>
        <v>Yes</v>
      </c>
      <c r="E17" s="9">
        <v>35.446685879</v>
      </c>
      <c r="F17" s="9" t="str">
        <f>IF($B17="N/A","N/A",IF(E17&gt;75,"No",IF(E17&lt;15,"No","Yes")))</f>
        <v>Yes</v>
      </c>
      <c r="G17" s="9">
        <v>30.4</v>
      </c>
      <c r="H17" s="9" t="str">
        <f>IF($B17="N/A","N/A",IF(G17&gt;75,"No",IF(G17&lt;15,"No","Yes")))</f>
        <v>Yes</v>
      </c>
      <c r="I17" s="10">
        <v>-9.58</v>
      </c>
      <c r="J17" s="10">
        <v>-14.2</v>
      </c>
      <c r="K17" s="9" t="str">
        <f t="shared" si="0"/>
        <v>Yes</v>
      </c>
    </row>
    <row r="18" spans="1:11" x14ac:dyDescent="0.2">
      <c r="A18" s="81" t="s">
        <v>847</v>
      </c>
      <c r="B18" s="34" t="s">
        <v>232</v>
      </c>
      <c r="C18" s="9">
        <v>51.995905833999998</v>
      </c>
      <c r="D18" s="9" t="str">
        <f>IF($B18="N/A","N/A",IF(C18&gt;70,"No",IF(C18&lt;25,"No","Yes")))</f>
        <v>Yes</v>
      </c>
      <c r="E18" s="9">
        <v>59.870317002999997</v>
      </c>
      <c r="F18" s="9" t="str">
        <f>IF($B18="N/A","N/A",IF(E18&gt;70,"No",IF(E18&lt;25,"No","Yes")))</f>
        <v>Yes</v>
      </c>
      <c r="G18" s="9">
        <v>65</v>
      </c>
      <c r="H18" s="9" t="str">
        <f>IF($B18="N/A","N/A",IF(G18&gt;70,"No",IF(G18&lt;25,"No","Yes")))</f>
        <v>Yes</v>
      </c>
      <c r="I18" s="10">
        <v>15.14</v>
      </c>
      <c r="J18" s="10">
        <v>8.5679999999999996</v>
      </c>
      <c r="K18" s="9" t="str">
        <f t="shared" si="0"/>
        <v>Yes</v>
      </c>
    </row>
    <row r="19" spans="1:11" x14ac:dyDescent="0.2">
      <c r="A19" s="81" t="s">
        <v>164</v>
      </c>
      <c r="B19" s="34" t="s">
        <v>218</v>
      </c>
      <c r="C19" s="9">
        <v>99.795291708999997</v>
      </c>
      <c r="D19" s="9" t="str">
        <f>IF($B19="N/A","N/A",IF(C19&gt;100,"No",IF(C19&lt;95,"No","Yes")))</f>
        <v>Yes</v>
      </c>
      <c r="E19" s="9">
        <v>99.855907780999999</v>
      </c>
      <c r="F19" s="9" t="str">
        <f>IF($B19="N/A","N/A",IF(E19&gt;100,"No",IF(E19&lt;95,"No","Yes")))</f>
        <v>Yes</v>
      </c>
      <c r="G19" s="9">
        <v>99.866666667000004</v>
      </c>
      <c r="H19" s="9" t="str">
        <f>IF($B19="N/A","N/A",IF(G19&gt;100,"No",IF(G19&lt;95,"No","Yes")))</f>
        <v>Yes</v>
      </c>
      <c r="I19" s="10">
        <v>6.0699999999999997E-2</v>
      </c>
      <c r="J19" s="10">
        <v>1.0800000000000001E-2</v>
      </c>
      <c r="K19" s="9" t="str">
        <f t="shared" si="0"/>
        <v>Yes</v>
      </c>
    </row>
    <row r="20" spans="1:11" x14ac:dyDescent="0.2">
      <c r="A20" s="28" t="s">
        <v>373</v>
      </c>
      <c r="B20" s="34" t="s">
        <v>245</v>
      </c>
      <c r="C20" s="9">
        <v>12.998976459</v>
      </c>
      <c r="D20" s="9" t="str">
        <f>IF($B20="N/A","N/A",IF(C20&gt;5,"No",IF(C20&lt;1,"No","Yes")))</f>
        <v>No</v>
      </c>
      <c r="E20" s="9">
        <v>12.103746398</v>
      </c>
      <c r="F20" s="9" t="str">
        <f>IF($B20="N/A","N/A",IF(E20&gt;5,"No",IF(E20&lt;1,"No","Yes")))</f>
        <v>No</v>
      </c>
      <c r="G20" s="9">
        <v>12</v>
      </c>
      <c r="H20" s="9" t="str">
        <f>IF($B20="N/A","N/A",IF(G20&gt;5,"No",IF(G20&lt;1,"No","Yes")))</f>
        <v>No</v>
      </c>
      <c r="I20" s="10">
        <v>-6.89</v>
      </c>
      <c r="J20" s="10">
        <v>-0.85699999999999998</v>
      </c>
      <c r="K20" s="9" t="str">
        <f t="shared" si="0"/>
        <v>Yes</v>
      </c>
    </row>
    <row r="21" spans="1:11" x14ac:dyDescent="0.2">
      <c r="A21" s="28" t="s">
        <v>375</v>
      </c>
      <c r="B21" s="34" t="s">
        <v>246</v>
      </c>
      <c r="C21" s="9">
        <v>76.049129989999997</v>
      </c>
      <c r="D21" s="9" t="str">
        <f>IF($B21="N/A","N/A",IF(C21&gt;98,"No",IF(C21&lt;8,"No","Yes")))</f>
        <v>Yes</v>
      </c>
      <c r="E21" s="9">
        <v>74.639769451999996</v>
      </c>
      <c r="F21" s="9" t="str">
        <f>IF($B21="N/A","N/A",IF(E21&gt;98,"No",IF(E21&lt;8,"No","Yes")))</f>
        <v>Yes</v>
      </c>
      <c r="G21" s="9">
        <v>74</v>
      </c>
      <c r="H21" s="9" t="str">
        <f>IF($B21="N/A","N/A",IF(G21&gt;98,"No",IF(G21&lt;8,"No","Yes")))</f>
        <v>Yes</v>
      </c>
      <c r="I21" s="10">
        <v>-1.85</v>
      </c>
      <c r="J21" s="10">
        <v>-0.85699999999999998</v>
      </c>
      <c r="K21" s="9" t="str">
        <f t="shared" si="0"/>
        <v>Yes</v>
      </c>
    </row>
    <row r="22" spans="1:11" x14ac:dyDescent="0.2">
      <c r="A22" s="28" t="s">
        <v>376</v>
      </c>
      <c r="B22" s="59" t="s">
        <v>228</v>
      </c>
      <c r="C22" s="9">
        <v>0.92118730810000005</v>
      </c>
      <c r="D22" s="9" t="str">
        <f>IF($B22="N/A","N/A",IF(C22&gt;5,"No",IF(C22&lt;=0,"No","Yes")))</f>
        <v>Yes</v>
      </c>
      <c r="E22" s="9">
        <v>0.43227665710000002</v>
      </c>
      <c r="F22" s="9" t="str">
        <f>IF($B22="N/A","N/A",IF(E22&gt;5,"No",IF(E22&lt;=0,"No","Yes")))</f>
        <v>Yes</v>
      </c>
      <c r="G22" s="9">
        <v>0.73333333329999995</v>
      </c>
      <c r="H22" s="9" t="str">
        <f>IF($B22="N/A","N/A",IF(G22&gt;5,"No",IF(G22&lt;=0,"No","Yes")))</f>
        <v>Yes</v>
      </c>
      <c r="I22" s="10">
        <v>-53.1</v>
      </c>
      <c r="J22" s="10">
        <v>69.64</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2014-12-04T21:21:28Z</dcterms:modified>
  <dc:language>English</dc:language>
</cp:coreProperties>
</file>