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<sst xmlns="http://schemas.openxmlformats.org/spreadsheetml/2006/main" count="8049" uniqueCount="1744">
  <si>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</si>
  <si>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</si>
  <si>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</si>
  <si>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</si>
  <si>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</si>
  <si>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</si>
  <si>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</si>
  <si>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</si>
  <si>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</si>
  <si>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</si>
  <si>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</si>
  <si>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</si>
  <si>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</si>
  <si>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</si>
  <si>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</si>
  <si>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</si>
  <si>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</si>
  <si>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</si>
  <si>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</si>
  <si>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</si>
  <si>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</si>
  <si>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</si>
  <si>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</si>
  <si>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</si>
  <si>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</si>
  <si>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</si>
  <si>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</si>
  <si>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</si>
  <si>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</si>
  <si>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</si>
  <si>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</si>
  <si>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</si>
  <si>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</si>
  <si>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</si>
  <si>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</si>
  <si>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</si>
  <si>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</si>
  <si>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</si>
  <si>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</si>
  <si>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</si>
  <si>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</si>
  <si>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</si>
  <si>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</si>
  <si>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</si>
  <si>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</si>
  <si>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</si>
  <si>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</si>
  <si>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</si>
  <si>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</si>
  <si>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</si>
  <si>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</si>
  <si>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</si>
  <si>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</si>
  <si>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</si>
  <si>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</si>
  <si>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</si>
  <si>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</si>
  <si>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</si>
  <si>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</si>
  <si>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</si>
  <si>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</si>
  <si>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</si>
  <si>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</si>
  <si>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</si>
  <si>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</si>
  <si>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</si>
  <si>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</si>
  <si>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</si>
  <si>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</si>
  <si>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</si>
  <si>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</si>
  <si>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</si>
  <si>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</si>
  <si>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</si>
  <si>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</si>
  <si>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</si>
  <si>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</si>
  <si>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</si>
  <si>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</si>
  <si>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</si>
  <si>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</si>
  <si>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</si>
  <si>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</si>
  <si>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</si>
  <si>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</si>
  <si>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</si>
  <si>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</si>
  <si>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</si>
  <si>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</si>
  <si>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</si>
  <si>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</si>
  <si>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</si>
  <si>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</si>
  <si>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</si>
  <si>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</si>
  <si>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</si>
  <si>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</si>
  <si>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</si>
  <si>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</si>
  <si>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</si>
  <si>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</si>
  <si>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</si>
  <si>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</si>
  <si>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</si>
  <si>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</si>
  <si>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</si>
  <si>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</si>
  <si>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</si>
  <si>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</si>
  <si>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</si>
  <si>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</si>
  <si>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</si>
  <si>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</si>
  <si>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</si>
  <si>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</si>
  <si>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</si>
  <si>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</si>
  <si>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</si>
  <si>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</si>
  <si>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</si>
  <si>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</si>
  <si>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</si>
  <si>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</si>
  <si>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</si>
  <si>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</si>
  <si>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</si>
  <si>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</si>
  <si>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</si>
  <si>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</si>
  <si>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</si>
  <si>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</si>
  <si>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</si>
  <si>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</si>
  <si>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</si>
  <si>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</si>
  <si>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</si>
  <si>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</si>
  <si>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</si>
  <si>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</si>
  <si>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</si>
  <si>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</si>
  <si>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</si>
  <si>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</si>
  <si>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</si>
  <si>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</si>
  <si>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</si>
  <si>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</si>
  <si>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</si>
  <si>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</si>
  <si>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</si>
  <si>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</si>
  <si>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</si>
  <si>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</si>
  <si>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</si>
  <si>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</si>
  <si>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</si>
  <si>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</si>
  <si>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</si>
  <si>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</si>
  <si>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</si>
  <si>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</si>
  <si>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</si>
  <si>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</si>
  <si>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</si>
  <si>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</si>
  <si>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</si>
  <si>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</si>
  <si>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</si>
  <si>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</si>
  <si>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</si>
  <si>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</si>
  <si>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</si>
  <si>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</si>
  <si>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</si>
  <si>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</si>
  <si>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</si>
  <si>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</si>
  <si>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</si>
  <si>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</si>
  <si>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</si>
  <si>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</si>
  <si>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</si>
  <si>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</si>
  <si>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</si>
  <si>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</si>
  <si>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</si>
  <si>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</si>
  <si>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</si>
  <si>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</si>
  <si>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</si>
  <si>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</si>
  <si>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</si>
  <si>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</si>
  <si>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</si>
  <si>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</si>
  <si>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</si>
  <si>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</si>
  <si>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</si>
  <si>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</si>
  <si>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</si>
  <si>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</si>
  <si>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</si>
  <si>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</si>
  <si>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</si>
  <si>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</si>
  <si>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</si>
  <si>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</si>
  <si>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</si>
  <si>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</si>
  <si>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</si>
  <si>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</si>
  <si>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</si>
  <si>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</si>
  <si>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</si>
  <si>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</si>
  <si>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</si>
  <si>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</si>
  <si>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</si>
  <si>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</si>
  <si>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</si>
  <si>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</si>
  <si>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</si>
  <si>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</si>
  <si>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</si>
  <si>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</si>
  <si>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</si>
  <si>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</si>
  <si>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</si>
  <si>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</si>
  <si>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</si>
  <si>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</si>
  <si>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</si>
  <si>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</si>
  <si>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</si>
  <si>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</si>
  <si>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</si>
  <si>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</si>
  <si>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</si>
  <si>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</si>
  <si>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</si>
  <si>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</si>
  <si>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</si>
  <si>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</si>
  <si>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</si>
  <si>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</si>
  <si>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</si>
  <si>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</si>
  <si>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</si>
  <si>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</si>
  <si>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</si>
  <si>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</si>
  <si>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</si>
  <si>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</si>
  <si>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</si>
  <si>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</si>
  <si>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</si>
  <si>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</si>
  <si>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</si>
  <si>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</si>
  <si>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</si>
  <si>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</si>
  <si>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</si>
  <si>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</si>
  <si>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</si>
  <si>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</si>
  <si>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</si>
  <si>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</si>
  <si>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</si>
  <si>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</si>
  <si>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</si>
  <si>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</si>
  <si>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</si>
  <si>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</si>
  <si>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</si>
  <si>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</si>
  <si>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</si>
  <si>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</si>
  <si>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</si>
  <si>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</si>
  <si>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</si>
  <si>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</si>
  <si>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</si>
  <si>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</si>
  <si>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</si>
  <si>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</si>
  <si>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</si>
  <si>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</si>
  <si>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</si>
  <si>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</si>
  <si>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</si>
  <si>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</si>
  <si>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</si>
  <si>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</si>
  <si>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</si>
  <si>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</si>
  <si>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</si>
  <si>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</si>
  <si>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</si>
  <si>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</si>
  <si>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</si>
  <si>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</si>
  <si>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</si>
  <si>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</si>
  <si>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</si>
  <si>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</si>
  <si>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</si>
  <si>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</si>
  <si>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</si>
  <si>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</si>
  <si>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</si>
  <si>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</si>
  <si>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</si>
  <si>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</si>
  <si>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</si>
  <si>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</si>
  <si>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</si>
  <si>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</si>
  <si>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</si>
  <si>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</si>
  <si>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</si>
  <si>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</si>
  <si>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</si>
  <si>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</si>
  <si>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</si>
  <si>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</si>
  <si>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</si>
  <si>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</si>
  <si>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</si>
  <si>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</si>
  <si>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</si>
  <si>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</si>
  <si>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</si>
  <si>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</si>
  <si>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</si>
  <si>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</si>
  <si>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</si>
  <si>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</si>
  <si>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</si>
  <si>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</si>
  <si>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</si>
  <si>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</si>
  <si>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</si>
  <si>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</si>
  <si>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</si>
  <si>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</si>
  <si>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</si>
  <si>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</si>
  <si>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</si>
  <si>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</si>
  <si>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</si>
  <si>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</si>
  <si>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</si>
  <si>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</si>
  <si>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</si>
  <si>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</si>
  <si>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</si>
  <si>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</si>
  <si>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</si>
  <si>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</si>
  <si>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</si>
  <si>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</si>
  <si>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</si>
  <si>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</si>
  <si>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</si>
  <si>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</si>
  <si>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</si>
  <si>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</si>
  <si>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</si>
  <si>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</si>
  <si>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</si>
  <si>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</si>
  <si>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</si>
  <si>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</si>
  <si>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</si>
  <si>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</si>
  <si>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</si>
  <si>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</si>
  <si>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</si>
  <si>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</si>
  <si>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</si>
  <si>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</si>
  <si>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</si>
  <si>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</si>
  <si>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</si>
  <si>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</si>
  <si>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</si>
  <si>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</si>
  <si>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</si>
  <si>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</si>
  <si>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</si>
  <si>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</si>
  <si>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</si>
  <si>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</si>
  <si>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</si>
  <si>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</si>
  <si>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</si>
  <si>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</si>
  <si>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</si>
  <si>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</si>
  <si>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</si>
  <si>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</si>
  <si>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</si>
  <si>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</si>
  <si>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</si>
  <si>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</si>
  <si>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</si>
  <si>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</si>
  <si>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</si>
  <si>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</si>
  <si>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</si>
  <si>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</si>
  <si>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</si>
  <si>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</si>
  <si>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</si>
  <si>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</si>
  <si>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</si>
  <si>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</si>
  <si>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</si>
  <si>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</si>
  <si>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</si>
  <si>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</si>
  <si>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</si>
  <si>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</si>
  <si>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</si>
  <si>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</si>
  <si>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</si>
  <si>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</si>
  <si>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</si>
  <si>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</si>
  <si>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</si>
  <si>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</si>
  <si>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</si>
  <si>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</si>
  <si>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</si>
  <si>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</si>
  <si>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</si>
  <si>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</si>
  <si>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</si>
  <si>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</si>
  <si>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</si>
  <si>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</si>
  <si>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</si>
  <si>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</si>
  <si>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</si>
  <si>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</si>
  <si>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</si>
  <si>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</si>
  <si>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</si>
  <si>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</si>
  <si>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</si>
  <si>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</si>
  <si>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</si>
  <si>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</si>
  <si>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</si>
  <si>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</si>
  <si>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</si>
  <si>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</si>
  <si>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</si>
  <si>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</si>
  <si>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</si>
  <si>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</si>
  <si>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</si>
  <si>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</si>
  <si>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</si>
  <si>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</si>
  <si>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</si>
  <si>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</si>
  <si>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</si>
  <si>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</si>
  <si>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</si>
  <si>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</si>
  <si>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</si>
  <si>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</si>
  <si>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</si>
  <si>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</si>
  <si>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</si>
  <si>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</si>
  <si>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</si>
  <si>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</si>
  <si>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</si>
  <si>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</si>
  <si>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</si>
  <si>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</si>
  <si>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</si>
  <si>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</si>
  <si>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</si>
  <si>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</si>
  <si>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</si>
  <si>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</si>
  <si>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</si>
  <si>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</si>
  <si>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</si>
  <si>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</si>
  <si>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</si>
  <si>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</si>
  <si>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</si>
  <si>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</si>
  <si>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</si>
  <si>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</si>
  <si>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</si>
  <si>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</si>
  <si>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</si>
  <si>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</si>
  <si>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</si>
  <si>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</si>
  <si>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</si>
  <si>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</si>
  <si>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</si>
  <si>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</si>
  <si>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</si>
  <si>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</si>
  <si>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</si>
  <si>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</si>
  <si>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</si>
  <si>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</si>
  <si>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</si>
  <si>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</si>
  <si>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</si>
  <si>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</si>
  <si>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</si>
  <si>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</si>
  <si>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</si>
  <si>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</si>
  <si>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</si>
  <si>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</si>
  <si>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</si>
  <si>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</si>
  <si>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</si>
  <si>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</si>
  <si>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</si>
  <si>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</si>
  <si>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</si>
  <si>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</si>
  <si>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</si>
  <si>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</si>
  <si>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</si>
  <si>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</si>
  <si>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</si>
  <si>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</si>
  <si>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</si>
  <si>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</si>
  <si>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</si>
  <si>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</si>
  <si>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</si>
  <si>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</si>
  <si>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</si>
  <si>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</si>
  <si>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</si>
  <si>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</si>
  <si>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</si>
  <si>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</si>
  <si>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</si>
  <si>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</si>
  <si>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</si>
  <si>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</si>
  <si>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</si>
  <si>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</si>
  <si>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</si>
  <si>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</si>
  <si>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</si>
  <si>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</si>
  <si>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</si>
  <si>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</si>
  <si>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</si>
  <si>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</si>
  <si>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</si>
  <si>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</si>
  <si>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</si>
  <si>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</si>
  <si>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</si>
  <si>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</si>
  <si>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</si>
  <si>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</si>
  <si>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</si>
  <si>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</si>
  <si>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</si>
  <si>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</si>
  <si>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</si>
  <si>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</si>
  <si>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</si>
  <si>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</si>
  <si>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</si>
  <si>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</si>
  <si>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</si>
  <si>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</si>
  <si>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</si>
  <si>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</si>
  <si>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</si>
  <si>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</si>
  <si>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</si>
  <si>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</si>
  <si>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</si>
  <si>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</si>
  <si>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</si>
  <si>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</si>
  <si>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</si>
  <si>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</si>
  <si>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</si>
  <si>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</si>
  <si>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</si>
  <si>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</si>
  <si>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</si>
  <si>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</si>
  <si>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</si>
  <si>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</si>
  <si>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</si>
  <si>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</si>
  <si>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</si>
  <si>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</si>
  <si>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</si>
  <si>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</si>
  <si>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</si>
  <si>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</si>
  <si>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</si>
  <si>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</si>
  <si>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</si>
  <si>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</si>
  <si>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</si>
  <si>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</si>
  <si>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</si>
  <si>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</si>
  <si>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</si>
  <si>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</si>
  <si>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</si>
  <si>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</si>
  <si>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</si>
  <si>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</si>
  <si>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</si>
  <si>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</si>
  <si>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</si>
  <si>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</si>
  <si>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</si>
  <si>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</si>
  <si>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</si>
  <si>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</si>
  <si>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</si>
  <si>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</si>
  <si>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</si>
  <si>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</si>
  <si>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</si>
  <si>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</si>
  <si>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</si>
  <si>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</si>
  <si>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</si>
  <si>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</si>
  <si>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</si>
  <si>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</si>
  <si>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</si>
  <si>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</si>
  <si>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</si>
  <si>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</si>
  <si>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</si>
  <si>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</si>
  <si>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</si>
  <si>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</si>
  <si>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</si>
  <si>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</si>
  <si>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</si>
  <si>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</si>
  <si>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</si>
  <si>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</si>
  <si>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</si>
  <si>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</si>
  <si>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</si>
  <si>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</si>
  <si>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</si>
  <si>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</si>
  <si>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</si>
  <si>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</si>
  <si>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</si>
  <si>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</si>
  <si>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</si>
  <si>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</si>
  <si>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</si>
  <si>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</si>
  <si>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</si>
  <si>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</si>
  <si>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</si>
  <si>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</si>
  <si>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</si>
  <si>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</si>
  <si>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</si>
  <si>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</si>
  <si>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</si>
  <si>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</si>
  <si>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</si>
  <si>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</si>
  <si>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</si>
  <si>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</si>
  <si>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</si>
  <si>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</si>
  <si>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</si>
  <si>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</si>
  <si>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</si>
  <si>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</si>
  <si>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</si>
  <si>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</si>
  <si>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</si>
  <si>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</si>
  <si>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</si>
  <si>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</si>
  <si>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</si>
  <si>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</si>
  <si>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</si>
  <si>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</si>
  <si>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</si>
  <si>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</si>
  <si>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</si>
  <si>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</si>
  <si>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</si>
  <si>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</si>
  <si>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</si>
  <si>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</si>
  <si>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</si>
  <si>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</si>
  <si>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</si>
  <si>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</si>
  <si>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</si>
  <si>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</si>
  <si>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</si>
  <si>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</si>
  <si>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</si>
  <si>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</si>
  <si>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</si>
  <si>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</si>
  <si>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</si>
  <si>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</si>
  <si>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</si>
  <si>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</si>
  <si>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</si>
  <si>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</si>
  <si>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</si>
  <si>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</si>
  <si>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</si>
  <si>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</si>
  <si>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</si>
  <si>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</si>
  <si>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</si>
  <si>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</si>
  <si>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</si>
  <si>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</si>
  <si>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</si>
  <si>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</si>
  <si>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</si>
  <si>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</si>
  <si>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</si>
  <si>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</si>
  <si>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</si>
  <si>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</si>
  <si>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</si>
  <si>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</si>
  <si>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</si>
  <si>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</si>
  <si>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</si>
  <si>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</si>
  <si>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</si>
  <si>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</si>
  <si>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</si>
  <si>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</si>
  <si>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</si>
  <si>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</si>
  <si>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</si>
  <si>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</si>
  <si>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</si>
  <si>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</si>
  <si>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</si>
  <si>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</si>
  <si>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</si>
  <si>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</si>
  <si>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</si>
  <si>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</si>
  <si>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</si>
  <si>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</si>
  <si>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</si>
  <si>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</si>
  <si>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</si>
  <si>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</si>
  <si>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</si>
  <si>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</si>
  <si>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</si>
  <si>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</si>
  <si>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</si>
  <si>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</si>
  <si>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</si>
  <si>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</si>
  <si>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</si>
  <si>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</si>
  <si>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</si>
  <si>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</si>
  <si>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</si>
  <si>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</si>
  <si>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</si>
  <si>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</si>
  <si>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</si>
  <si>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</si>
  <si>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</si>
  <si>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</si>
  <si>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</si>
  <si>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</si>
  <si>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</si>
  <si>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</si>
  <si>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</si>
  <si>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</si>
  <si>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</si>
  <si>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</si>
  <si>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</si>
  <si>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</si>
  <si>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</si>
  <si>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</si>
  <si>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</si>
  <si>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</si>
  <si>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</si>
  <si>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</si>
  <si>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</si>
  <si>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</si>
  <si>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</si>
  <si>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</si>
  <si>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</si>
  <si>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</si>
  <si>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</si>
  <si>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</si>
  <si>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</si>
  <si>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</si>
  <si>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</si>
  <si>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</si>
  <si>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</si>
  <si>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</si>
  <si>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</si>
  <si>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</si>
  <si>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</si>
  <si>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</si>
  <si>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</si>
  <si>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</si>
  <si>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</si>
  <si>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</si>
  <si>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</si>
  <si>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</si>
  <si>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</si>
  <si>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</si>
  <si>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</si>
  <si>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</si>
  <si>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</si>
  <si>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</si>
  <si>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</si>
  <si>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</si>
  <si>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</si>
  <si>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</si>
  <si>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</si>
  <si>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</si>
  <si>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</si>
  <si>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</si>
  <si>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</si>
  <si>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</si>
  <si>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</si>
  <si>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</si>
  <si>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</si>
  <si>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</si>
  <si>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</si>
  <si>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</si>
  <si>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</si>
  <si>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</si>
  <si>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</si>
  <si>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</si>
  <si>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</si>
  <si>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</si>
  <si>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</si>
  <si>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</si>
  <si>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</si>
  <si>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</si>
  <si>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</si>
  <si>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</si>
  <si>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</si>
  <si>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</si>
  <si>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</si>
  <si>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</si>
  <si>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</si>
  <si>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</si>
  <si>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</si>
  <si>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</si>
  <si>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</si>
  <si>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</si>
  <si>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</si>
  <si>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</si>
  <si>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</si>
  <si>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</si>
  <si>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</si>
  <si>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</si>
  <si>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</si>
  <si>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</si>
  <si>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</si>
  <si>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</si>
  <si>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</si>
  <si>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</si>
  <si>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</si>
  <si>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</si>
  <si>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</si>
  <si>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</si>
  <si>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</si>
  <si>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</si>
  <si>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</si>
  <si>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</si>
  <si>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</si>
  <si>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</si>
  <si>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</si>
  <si>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</si>
  <si>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</si>
  <si>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</si>
  <si>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</si>
  <si>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</si>
  <si>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</si>
  <si>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</si>
  <si>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</si>
  <si>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</si>
  <si>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</si>
  <si>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</si>
  <si>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</si>
  <si>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</si>
  <si>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</si>
  <si>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</si>
  <si>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</si>
  <si>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</si>
  <si>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</si>
  <si>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</si>
  <si>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</si>
  <si>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</si>
  <si>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</si>
  <si>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</si>
  <si>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</si>
  <si>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</si>
  <si>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</si>
  <si>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</si>
  <si>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</si>
  <si>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</si>
  <si>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</si>
  <si>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</si>
  <si>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</si>
  <si>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</si>
  <si>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</si>
  <si>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</si>
  <si>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</si>
  <si>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</si>
  <si>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</si>
  <si>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</si>
  <si>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</si>
  <si>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</si>
  <si>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</si>
  <si>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</si>
  <si>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</si>
  <si>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</si>
  <si>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</si>
  <si>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</si>
  <si>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</si>
  <si>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</si>
  <si>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</si>
  <si>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</si>
  <si>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</si>
  <si>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</si>
  <si>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</si>
  <si>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</si>
  <si>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</si>
  <si>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</si>
  <si>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</si>
  <si>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</si>
  <si>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</si>
  <si>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</si>
  <si>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</si>
  <si>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</si>
  <si>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</si>
  <si>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</si>
  <si>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</si>
  <si>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</si>
  <si>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</si>
  <si>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</si>
  <si>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</si>
  <si>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</si>
  <si>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</si>
  <si>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</si>
  <si>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</si>
  <si>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</si>
  <si>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</si>
  <si>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</si>
  <si>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</si>
  <si>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</si>
  <si>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</si>
  <si>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</si>
  <si>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</si>
  <si>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</si>
  <si>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</si>
  <si>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</si>
  <si>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</si>
  <si>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</si>
  <si>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</si>
  <si>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</si>
  <si>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</si>
  <si>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</si>
  <si>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</si>
  <si>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</si>
  <si>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</si>
  <si>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</si>
  <si>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</si>
  <si>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</si>
  <si>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</si>
  <si>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</si>
  <si>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</si>
  <si>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</si>
  <si>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</si>
  <si>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</si>
  <si>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</si>
  <si>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</si>
  <si>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</si>
  <si>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</si>
  <si>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</si>
  <si>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</si>
  <si>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</si>
  <si>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</si>
  <si>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</si>
  <si>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</si>
  <si>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</si>
  <si>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</si>
  <si>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</si>
  <si>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</si>
  <si>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</si>
  <si>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</si>
  <si>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</si>
  <si>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</si>
  <si>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</si>
  <si>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</si>
  <si>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</si>
  <si>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</si>
  <si>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</si>
  <si>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</si>
  <si>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</si>
  <si>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</si>
  <si>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</si>
  <si>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</si>
  <si>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</si>
  <si>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</si>
  <si>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</si>
  <si>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</si>
  <si>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</si>
  <si>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</si>
  <si>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</si>
  <si>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</si>
  <si>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</si>
  <si>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</si>
  <si>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</si>
  <si>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</si>
  <si>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</si>
  <si>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</si>
  <si>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</si>
  <si>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</si>
  <si>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</si>
  <si>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</si>
  <si>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</si>
  <si>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</si>
  <si>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</si>
  <si>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</si>
  <si>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</si>
  <si>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</si>
  <si>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</si>
  <si>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</si>
  <si>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</si>
  <si>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</si>
  <si>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</si>
  <si>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</si>
  <si>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</si>
  <si>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</si>
  <si>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</si>
  <si>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</si>
  <si>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</si>
  <si>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</si>
  <si>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</si>
  <si>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</si>
  <si>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</si>
  <si>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</si>
  <si>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</si>
  <si>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</si>
  <si>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</si>
  <si>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</si>
  <si>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</si>
  <si>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</si>
  <si>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</si>
  <si>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</si>
  <si>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</si>
  <si>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</si>
  <si>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</si>
  <si>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</si>
  <si>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</si>
  <si>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</si>
  <si>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</si>
  <si>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</si>
  <si>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</si>
  <si>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</si>
  <si>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</si>
  <si>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</si>
  <si>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</si>
  <si>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</si>
  <si>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</si>
  <si>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</si>
  <si>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</si>
  <si>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</si>
  <si>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</si>
  <si>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</si>
  <si>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</si>
  <si>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</si>
  <si>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</si>
  <si>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</si>
  <si>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</si>
  <si>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</si>
  <si>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</si>
  <si>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</si>
  <si>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</si>
  <si>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</si>
  <si>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</si>
  <si>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</si>
  <si>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</si>
  <si>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</si>
  <si>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</si>
  <si>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</si>
  <si>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</si>
  <si>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</si>
  <si>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</si>
  <si>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</si>
  <si>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</si>
  <si>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</si>
  <si>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</si>
  <si>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</si>
  <si>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</si>
  <si>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</si>
  <si>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</si>
  <si>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</si>
  <si>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</si>
  <si>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</si>
  <si>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</si>
  <si>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</si>
  <si>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</si>
  <si>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</si>
  <si>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</si>
  <si>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</si>
  <si>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</si>
  <si>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</si>
  <si>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</si>
  <si>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</si>
  <si>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</si>
  <si>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</si>
  <si>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</si>
  <si>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</si>
  <si>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</si>
  <si>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</si>
  <si>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</si>
  <si>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</si>
  <si>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</si>
  <si>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</si>
  <si>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</si>
  <si>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</si>
  <si>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</si>
  <si>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</si>
  <si>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</si>
  <si>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</si>
  <si>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</si>
  <si>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</si>
  <si>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</si>
  <si>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</si>
  <si>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</si>
  <si>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</si>
  <si>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</si>
  <si>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</si>
  <si>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</si>
  <si>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</si>
  <si>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</si>
  <si>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</si>
  <si>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</si>
  <si>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</si>
  <si>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</si>
  <si>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</si>
  <si>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</si>
  <si>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</si>
  <si>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</si>
  <si>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</si>
  <si>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</si>
  <si>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</si>
  <si>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</si>
  <si>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</si>
  <si>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</si>
  <si>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</si>
  <si>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</si>
  <si>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</si>
  <si>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</si>
  <si>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</si>
  <si>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</si>
  <si>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</si>
  <si>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</si>
  <si>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</si>
  <si>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</si>
  <si>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</si>
  <si>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</si>
  <si>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</si>
  <si>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</si>
  <si>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</si>
  <si>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</si>
  <si>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</si>
  <si>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</si>
  <si>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</si>
  <si>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</si>
  <si>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</si>
  <si>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</si>
  <si>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</si>
  <si>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</si>
  <si>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</si>
  <si>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</si>
  <si>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</si>
  <si>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</si>
  <si>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</si>
  <si>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</si>
  <si>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</si>
  <si>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</si>
  <si>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</si>
  <si>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</si>
  <si>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</si>
  <si>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</si>
  <si>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</si>
  <si>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</si>
  <si>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</si>
  <si>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</si>
  <si>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</si>
  <si>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</si>
  <si>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</si>
  <si>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</si>
  <si>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</si>
  <si>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</si>
  <si>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</si>
  <si>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</si>
  <si>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</si>
  <si>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</si>
  <si>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</si>
  <si>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</si>
  <si>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</si>
  <si>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</si>
  <si>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</si>
  <si>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</si>
  <si>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</si>
  <si>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</si>
  <si>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</si>
  <si>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</si>
  <si>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</si>
  <si>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</si>
  <si>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</si>
  <si>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</si>
  <si>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</si>
  <si>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</si>
  <si>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</si>
  <si>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</si>
  <si>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</si>
  <si>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</si>
  <si>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</si>
  <si>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</si>
  <si>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</si>
  <si>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</si>
  <si>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</si>
  <si>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</si>
  <si>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</si>
  <si>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</si>
  <si>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</si>
  <si>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</si>
  <si>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</si>
  <si>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</si>
  <si>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</si>
  <si>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</si>
  <si>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</si>
  <si>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</si>
  <si>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</si>
  <si>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</si>
  <si>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</si>
  <si>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</si>
  <si>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</si>
  <si>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</si>
  <si>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</si>
  <si>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</si>
  <si>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</si>
  <si>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</si>
  <si>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</si>
  <si>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</si>
  <si>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</si>
  <si>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</si>
  <si>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</si>
  <si>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</si>
  <si>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</si>
  <si>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</si>
  <si>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</si>
  <si>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</si>
  <si>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</si>
  <si>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</si>
  <si>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</si>
  <si>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</si>
  <si>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</si>
  <si>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</si>
  <si>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</si>
  <si>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</si>
  <si>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</si>
  <si>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</si>
  <si>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</si>
  <si>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</si>
  <si>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</si>
  <si>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</si>
  <si>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</si>
  <si>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</si>
  <si>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</si>
  <si>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</si>
  <si>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</si>
  <si>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</si>
  <si>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</si>
  <si>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</si>
  <si>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</si>
  <si>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</si>
  <si>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</si>
  <si>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</si>
  <si>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</si>
  <si>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</si>
  <si>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</si>
  <si>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</si>
  <si>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</si>
  <si>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</si>
  <si>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</si>
  <si>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</si>
  <si>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</si>
  <si>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</si>
  <si>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</si>
  <si>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</si>
  <si>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</si>
  <si>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</si>
  <si>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</si>
  <si>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</si>
  <si>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</si>
  <si>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</si>
  <si>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</si>
  <si>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</si>
  <si>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</si>
  <si>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</si>
  <si>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</si>
  <si>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</si>
  <si>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</si>
  <si>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</si>
  <si>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</si>
  <si>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</si>
  <si>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</si>
  <si>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</si>
  <si>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</si>
  <si>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</si>
  <si>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</si>
  <si>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</si>
  <si>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</si>
  <si>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</si>
  <si>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</si>
  <si>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</si>
  <si>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</si>
  <si>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</si>
  <si>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</si>
  <si>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</si>
  <si>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</si>
  <si>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</si>
  <si>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</si>
  <si>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</si>
  <si>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</si>
  <si>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</si>
  <si>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</si>
  <si>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</si>
  <si>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</si>
  <si>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</si>
  <si>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</si>
  <si>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</si>
  <si>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</si>
  <si>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</si>
  <si>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</si>
  <si>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</si>
  <si>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</si>
  <si>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</si>
  <si>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</si>
  <si>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</si>
  <si>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</si>
  <si>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</si>
  <si>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</si>
  <si>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</si>
  <si>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</si>
  <si>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</si>
  <si>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</si>
  <si>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</si>
  <si>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</si>
  <si>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</si>
  <si>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</si>
  <si>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</si>
  <si>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</si>
  <si>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</si>
  <si>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</si>
  <si>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</si>
  <si>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</si>
  <si>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</si>
  <si>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</si>
  <si>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</si>
  <si>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</si>
  <si>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</si>
  <si>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</si>
  <si>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</si>
  <si>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</si>
  <si>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</si>
  <si>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</si>
  <si>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</si>
  <si>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</si>
  <si>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</si>
  <si>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</si>
  <si>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</si>
  <si>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</si>
  <si>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</si>
  <si>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</si>
  <si>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</si>
  <si>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</si>
  <si>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</si>
  <si>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</si>
  <si>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</si>
  <si>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</si>
  <si>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</si>
  <si>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</si>
  <si>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</si>
  <si>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</si>
  <si>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</si>
  <si>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</si>
  <si>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</si>
  <si>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</si>
  <si>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</si>
  <si>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</si>
  <si>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</si>
  <si>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</si>
  <si>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</si>
  <si>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</si>
  <si>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</si>
  <si>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</si>
  <si>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</si>
  <si>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</si>
  <si>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</si>
  <si>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</si>
  <si>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</si>
  <si>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</si>
  <si>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</si>
  <si>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</si>
  <si>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</si>
  <si>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</si>
  <si>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</si>
  <si>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</si>
  <si>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</si>
  <si>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</si>
  <si>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</si>
  <si>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</si>
  <si>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</si>
  <si>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</si>
  <si>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</si>
  <si>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</si>
  <si>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</si>
  <si>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</si>
  <si>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</si>
  <si>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</si>
  <si>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</si>
  <si>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</si>
  <si>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</si>
  <si>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</si>
  <si>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</si>
  <si>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</si>
  <si>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</si>
  <si>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</si>
  <si>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</si>
  <si>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</si>
  <si>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</si>
  <si>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</si>
  <si>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</si>
  <si>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</si>
  <si>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</si>
  <si>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</si>
  <si>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</si>
  <si>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</si>
  <si>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</si>
  <si>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</si>
  <si>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</si>
  <si>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</si>
  <si>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</si>
  <si>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</si>
  <si>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</si>
  <si>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</si>
  <si>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</si>
  <si>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</si>
  <si>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</si>
  <si>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</si>
  <si>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</si>
  <si>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</si>
  <si>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</si>
  <si>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</si>
  <si>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</si>
  <si>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</si>
  <si>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</si>
  <si>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</si>
  <si>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</si>
  <si>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</si>
  <si>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</si>
  <si>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</si>
  <si>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</si>
  <si>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</si>
  <si>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</si>
  <si>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</si>
  <si>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</si>
  <si>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</si>
  <si>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</si>
  <si>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</si>
  <si>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</si>
  <si>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</si>
  <si>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</si>
  <si>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</si>
  <si>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</si>
  <si>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</si>
  <si>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</si>
  <si>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</si>
  <si>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</si>
  <si>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</si>
  <si>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</si>
  <si>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</si>
  <si>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</si>
  <si>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</si>
  <si>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</si>
  <si>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</si>
  <si>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</si>
  <si>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</si>
  <si>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</si>
  <si>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</si>
  <si>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</si>
  <si>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</si>
  <si>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</si>
  <si>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</si>
  <si>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</si>
  <si>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</si>
  <si>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</si>
  <si>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</si>
  <si>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</si>
  <si>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</si>
  <si>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</si>
  <si>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</si>
  <si>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</si>
  <si>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</si>
  <si>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</si>
  <si>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</si>
  <si>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</si>
  <si>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</si>
  <si>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</si>
  <si>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</si>
  <si>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</si>
  <si>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</si>
  <si>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</si>
  <si>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</si>
  <si>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</si>
  <si>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</si>
  <si>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</si>
  <si>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</si>
  <si>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</si>
  <si>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</si>
  <si>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</si>
  <si>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</si>
  <si>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</si>
  <si>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</si>
  <si>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</si>
  <si>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</si>
  <si>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</si>
  <si>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</si>
  <si>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</si>
  <si>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</si>
  <si>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</si>
  <si>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</si>
  <si>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</si>
  <si>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</si>
  <si>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</si>
  <si>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</si>
  <si>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</si>
  <si>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</si>
  <si>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</si>
  <si>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</si>
  <si>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</si>
  <si>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</si>
  <si>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</si>
  <si>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</si>
  <si>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</si>
  <si>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</si>
  <si>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</si>
  <si>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</si>
  <si>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</si>
  <si>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</si>
  <si>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</si>
  <si>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</si>
  <si>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</si>
  <si>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</si>
  <si>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</si>
  <si>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</si>
  <si>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</si>
  <si>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</si>
  <si>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</si>
  <si>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</si>
  <si>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</si>
  <si>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</si>
  <si>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</si>
  <si>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</si>
  <si>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</si>
  <si>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</si>
  <si>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</si>
  <si>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</si>
  <si>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</si>
  <si>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</si>
  <si>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</si>
  <si>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</si>
  <si>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</si>
  <si>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</si>
  <si>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</si>
  <si>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</si>
  <si>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</si>
  <si>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</si>
  <si>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</si>
  <si>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</si>
  <si>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</si>
  <si>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</si>
  <si>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</si>
  <si>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</si>
  <si>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</si>
  <si>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</si>
  <si>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</si>
  <si>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</si>
  <si>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</si>
  <si>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</si>
  <si>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</si>
  <si>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</si>
  <si>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</si>
  <si>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</si>
  <si>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</si>
  <si>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</si>
  <si>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</si>
  <si>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</si>
  <si>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</si>
  <si>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</si>
  <si>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</si>
  <si>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</si>
  <si>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</si>
  <si>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</si>
  <si>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</si>
  <si>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</si>
  <si>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</si>
  <si>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</si>
  <si>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</si>
  <si>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</si>
  <si>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</si>
  <si>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</si>
  <si>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</si>
  <si>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</si>
  <si>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</si>
  <si>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</si>
  <si>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</si>
  <si>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</si>
  <si>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</si>
  <si>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</si>
  <si>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</si>
  <si>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</si>
  <si>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</si>
  <si>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</si>
  <si>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</si>
  <si>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</si>
  <si>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</si>
  <si>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</si>
  <si>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</si>
  <si>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</si>
  <si>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</si>
  <si>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</si>
  <si>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</si>
  <si>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</si>
  <si>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</si>
  <si>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</si>
  <si>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</si>
  <si>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</si>
  <si>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</si>
  <si>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</si>
  <si>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</si>
  <si>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</si>
  <si>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</si>
  <si>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</si>
  <si>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</si>
  <si>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</si>
  <si>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</si>
  <si>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</si>
  <si>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</si>
  <si>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</si>
  <si>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</si>
  <si>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</si>
  <si>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</si>
  <si>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</si>
  <si>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</si>
  <si>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</si>
  <si>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</si>
  <si>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</si>
  <si>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</si>
  <si>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</si>
  <si>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</si>
  <si>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</si>
  <si>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</si>
  <si>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</si>
  <si>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</si>
  <si>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</si>
  <si>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</si>
  <si>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</si>
  <si>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</si>
  <si>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</si>
  <si>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</si>
  <si>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</si>
  <si>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</si>
  <si>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</si>
  <si>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</si>
  <si>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</si>
  <si>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</si>
  <si>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</si>
  <si>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</si>
  <si>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</si>
  <si>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</si>
  <si>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</si>
  <si>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</si>
  <si>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</si>
  <si>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</si>
  <si>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</si>
  <si>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</si>
  <si>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</si>
  <si>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</si>
  <si>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</si>
  <si>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</si>
  <si>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</si>
  <si>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</si>
  <si>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</si>
  <si>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</si>
  <si>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</si>
  <si>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</si>
  <si>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</si>
  <si>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</si>
  <si>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</si>
  <si>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</si>
  <si>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</si>
  <si>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</si>
  <si>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Alabama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</si>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</sst>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5">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0" fontId="0" fillId="0" borderId="4" xfId="0" applyBorder="1" applyAlignment="1"/>
    <xf numFmtId="0" fontId="0" fillId="0" borderId="2" xfId="0" applyBorder="1" applyAlignment="1"/>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1679</v>
      </c>
      <c r="B1" s="159"/>
      <c r="C1" s="159"/>
      <c r="D1" s="159"/>
      <c r="E1" s="159"/>
      <c r="F1" s="159"/>
      <c r="G1" s="159"/>
      <c r="H1" s="159"/>
      <c r="I1" s="159"/>
      <c r="J1" s="159"/>
      <c r="K1" s="160"/>
    </row>
    <row r="2" spans="1:12" x14ac:dyDescent="0.2">
      <c r="A2" s="164" t="s">
        <v>1598</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2"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2"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2"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2"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2"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2"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2"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2"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2"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2"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6">
    <mergeCell ref="A1:K1"/>
    <mergeCell ref="A2:K2"/>
    <mergeCell ref="A4:K4"/>
    <mergeCell ref="A31:K31"/>
    <mergeCell ref="A32:K32"/>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28390961</v>
      </c>
      <c r="D7" s="31" t="str">
        <f>IF($B7="N/A","N/A",IF(C7&gt;15,"No",IF(C7&lt;-15,"No","Yes")))</f>
        <v>N/A</v>
      </c>
      <c r="E7" s="30">
        <v>31661134</v>
      </c>
      <c r="F7" s="31" t="str">
        <f>IF($B7="N/A","N/A",IF(E7&gt;15,"No",IF(E7&lt;-15,"No","Yes")))</f>
        <v>N/A</v>
      </c>
      <c r="G7" s="30">
        <v>31039385</v>
      </c>
      <c r="H7" s="31" t="str">
        <f>IF($B7="N/A","N/A",IF(G7&gt;15,"No",IF(G7&lt;-15,"No","Yes")))</f>
        <v>N/A</v>
      </c>
      <c r="I7" s="32">
        <v>11.52</v>
      </c>
      <c r="J7" s="32">
        <v>-1.96</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69.333348583000003</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3.1584466000000002E-6</v>
      </c>
      <c r="F9" s="9" t="str">
        <f>IF($B9="N/A","N/A",IF(E9&gt;15,"No",IF(E9&lt;-15,"No","Yes")))</f>
        <v>N/A</v>
      </c>
      <c r="G9" s="9">
        <v>0</v>
      </c>
      <c r="H9" s="9" t="str">
        <f>IF($B9="N/A","N/A",IF(G9&gt;15,"No",IF(G9&lt;-15,"No","Yes")))</f>
        <v>N/A</v>
      </c>
      <c r="I9" s="10" t="s">
        <v>1743</v>
      </c>
      <c r="J9" s="10">
        <v>-100</v>
      </c>
      <c r="K9" s="9" t="str">
        <f t="shared" si="0"/>
        <v>No</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32.262867043999996</v>
      </c>
      <c r="D11" s="9" t="str">
        <f>IF($B11="N/A","N/A",IF(C11&gt;15,"No",IF(C11&lt;-15,"No","Yes")))</f>
        <v>N/A</v>
      </c>
      <c r="E11" s="9">
        <v>33.298355643000001</v>
      </c>
      <c r="F11" s="9" t="str">
        <f>IF($B11="N/A","N/A",IF(E11&gt;15,"No",IF(E11&lt;-15,"No","Yes")))</f>
        <v>N/A</v>
      </c>
      <c r="G11" s="9">
        <v>30.666651417000001</v>
      </c>
      <c r="H11" s="9" t="str">
        <f>IF($B11="N/A","N/A",IF(G11&gt;15,"No",IF(G11&lt;-15,"No","Yes")))</f>
        <v>N/A</v>
      </c>
      <c r="I11" s="10">
        <v>3.21</v>
      </c>
      <c r="J11" s="10">
        <v>-7.9</v>
      </c>
      <c r="K11" s="9" t="str">
        <f t="shared" si="0"/>
        <v>Yes</v>
      </c>
    </row>
    <row r="12" spans="1:11" x14ac:dyDescent="0.2">
      <c r="A12" s="81" t="s">
        <v>854</v>
      </c>
      <c r="B12" s="92" t="s">
        <v>218</v>
      </c>
      <c r="C12" s="90" t="s">
        <v>217</v>
      </c>
      <c r="D12" s="9" t="str">
        <f>IF(OR($B12="N/A",$C12="N/A"),"N/A",IF(C12&gt;100,"No",IF(C12&lt;95,"No","Yes")))</f>
        <v>N/A</v>
      </c>
      <c r="E12" s="90">
        <v>99.999952648000004</v>
      </c>
      <c r="F12" s="9" t="str">
        <f>IF(OR($B12="N/A",$E12="N/A"),"N/A",IF(E12&gt;100,"No",IF(E12&lt;95,"No","Yes")))</f>
        <v>Yes</v>
      </c>
      <c r="G12" s="90">
        <v>99.999893126000003</v>
      </c>
      <c r="H12" s="9" t="str">
        <f>IF($B12="N/A","N/A",IF(G12&gt;100,"No",IF(G12&lt;95,"No","Yes")))</f>
        <v>Yes</v>
      </c>
      <c r="I12" s="93" t="s">
        <v>217</v>
      </c>
      <c r="J12" s="93">
        <v>0</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99.864010209</v>
      </c>
      <c r="F15" s="9" t="str">
        <f>IF(OR($B15="N/A",$E15="N/A"),"N/A",IF(E15&gt;100,"No",IF(E15&lt;95,"No","Yes")))</f>
        <v>Yes</v>
      </c>
      <c r="G15" s="90">
        <v>99.885110320999999</v>
      </c>
      <c r="H15" s="9" t="str">
        <f>IF($B15="N/A","N/A",IF(G15&gt;100,"No",IF(G15&lt;95,"No","Yes")))</f>
        <v>Yes</v>
      </c>
      <c r="I15" s="93" t="s">
        <v>217</v>
      </c>
      <c r="J15" s="93">
        <v>2.1100000000000001E-2</v>
      </c>
      <c r="K15" s="9" t="str">
        <f t="shared" si="0"/>
        <v>Yes</v>
      </c>
    </row>
    <row r="16" spans="1:11" x14ac:dyDescent="0.2">
      <c r="A16" s="81" t="s">
        <v>335</v>
      </c>
      <c r="B16" s="34" t="s">
        <v>217</v>
      </c>
      <c r="C16" s="79">
        <v>19231223</v>
      </c>
      <c r="D16" s="9" t="str">
        <f>IF($B16="N/A","N/A",IF(C16&gt;15,"No",IF(C16&lt;-15,"No","Yes")))</f>
        <v>N/A</v>
      </c>
      <c r="E16" s="35">
        <v>21118496</v>
      </c>
      <c r="F16" s="9" t="str">
        <f>IF($B16="N/A","N/A",IF(E16&gt;15,"No",IF(E16&lt;-15,"No","Yes")))</f>
        <v>N/A</v>
      </c>
      <c r="G16" s="35">
        <v>21520645</v>
      </c>
      <c r="H16" s="9" t="str">
        <f>IF($B16="N/A","N/A",IF(G16&gt;15,"No",IF(G16&lt;-15,"No","Yes")))</f>
        <v>N/A</v>
      </c>
      <c r="I16" s="10">
        <v>9.8140000000000001</v>
      </c>
      <c r="J16" s="10">
        <v>1.9039999999999999</v>
      </c>
      <c r="K16" s="9" t="str">
        <f t="shared" si="0"/>
        <v>Yes</v>
      </c>
    </row>
    <row r="17" spans="1:11" x14ac:dyDescent="0.2">
      <c r="A17" s="81" t="s">
        <v>442</v>
      </c>
      <c r="B17" s="34" t="s">
        <v>219</v>
      </c>
      <c r="C17" s="90">
        <v>7.8124620571000003</v>
      </c>
      <c r="D17" s="9" t="str">
        <f>IF($B17="N/A","N/A",IF(C17&gt;20,"No",IF(C17&lt;5,"No","Yes")))</f>
        <v>Yes</v>
      </c>
      <c r="E17" s="9">
        <v>7.8628137154999997</v>
      </c>
      <c r="F17" s="9" t="str">
        <f>IF($B17="N/A","N/A",IF(E17&gt;20,"No",IF(E17&lt;5,"No","Yes")))</f>
        <v>Yes</v>
      </c>
      <c r="G17" s="9">
        <v>7.0468380477999997</v>
      </c>
      <c r="H17" s="9" t="str">
        <f>IF($B17="N/A","N/A",IF(G17&gt;20,"No",IF(G17&lt;5,"No","Yes")))</f>
        <v>Yes</v>
      </c>
      <c r="I17" s="10">
        <v>0.64449999999999996</v>
      </c>
      <c r="J17" s="10">
        <v>-10.4</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92.953161952000002</v>
      </c>
      <c r="H18" s="9" t="str">
        <f>IF($B18="N/A","N/A",IF(G18&gt;15,"No",IF(G18&lt;-15,"No","Yes")))</f>
        <v>N/A</v>
      </c>
      <c r="I18" s="10" t="s">
        <v>217</v>
      </c>
      <c r="J18" s="10" t="s">
        <v>217</v>
      </c>
      <c r="K18" s="9" t="str">
        <f t="shared" si="0"/>
        <v>N/A</v>
      </c>
    </row>
    <row r="19" spans="1:11" x14ac:dyDescent="0.2">
      <c r="A19" s="81" t="s">
        <v>444</v>
      </c>
      <c r="B19" s="34" t="s">
        <v>220</v>
      </c>
      <c r="C19" s="90">
        <v>2.6319022975999999</v>
      </c>
      <c r="D19" s="9" t="str">
        <f>IF($B19="N/A","N/A",IF(C19&gt;1,"Yes","No"))</f>
        <v>Yes</v>
      </c>
      <c r="E19" s="9">
        <v>2.80356139</v>
      </c>
      <c r="F19" s="9" t="str">
        <f>IF($B19="N/A","N/A",IF(E19&gt;1,"Yes","No"))</f>
        <v>Yes</v>
      </c>
      <c r="G19" s="9">
        <v>2.2063558039000002</v>
      </c>
      <c r="H19" s="9" t="str">
        <f>IF($B19="N/A","N/A",IF(G19&gt;1,"Yes","No"))</f>
        <v>Yes</v>
      </c>
      <c r="I19" s="10">
        <v>6.5220000000000002</v>
      </c>
      <c r="J19" s="10">
        <v>-21.3</v>
      </c>
      <c r="K19" s="9" t="str">
        <f t="shared" si="0"/>
        <v>Yes</v>
      </c>
    </row>
    <row r="20" spans="1:11" x14ac:dyDescent="0.2">
      <c r="A20" s="81" t="s">
        <v>856</v>
      </c>
      <c r="B20" s="34" t="s">
        <v>217</v>
      </c>
      <c r="C20" s="83">
        <v>105.67772208</v>
      </c>
      <c r="D20" s="9" t="str">
        <f>IF($B20="N/A","N/A",IF(C20&gt;15,"No",IF(C20&lt;-15,"No","Yes")))</f>
        <v>N/A</v>
      </c>
      <c r="E20" s="36">
        <v>81.719261235999994</v>
      </c>
      <c r="F20" s="9" t="str">
        <f>IF($B20="N/A","N/A",IF(E20&gt;15,"No",IF(E20&lt;-15,"No","Yes")))</f>
        <v>N/A</v>
      </c>
      <c r="G20" s="36">
        <v>80.432414672999997</v>
      </c>
      <c r="H20" s="9" t="str">
        <f>IF($B20="N/A","N/A",IF(G20&gt;15,"No",IF(G20&lt;-15,"No","Yes")))</f>
        <v>N/A</v>
      </c>
      <c r="I20" s="10">
        <v>-22.7</v>
      </c>
      <c r="J20" s="10">
        <v>-1.57</v>
      </c>
      <c r="K20" s="9" t="str">
        <f t="shared" si="0"/>
        <v>Yes</v>
      </c>
    </row>
    <row r="21" spans="1:11" x14ac:dyDescent="0.2">
      <c r="A21" s="81" t="s">
        <v>34</v>
      </c>
      <c r="B21" s="34" t="s">
        <v>217</v>
      </c>
      <c r="C21" s="94">
        <v>0.80571770710000001</v>
      </c>
      <c r="D21" s="9" t="str">
        <f>IF($B21="N/A","N/A",IF(C21&gt;15,"No",IF(C21&lt;-15,"No","Yes")))</f>
        <v>N/A</v>
      </c>
      <c r="E21" s="95">
        <v>0.94377544859999996</v>
      </c>
      <c r="F21" s="9" t="str">
        <f>IF($B21="N/A","N/A",IF(E21&gt;15,"No",IF(E21&lt;-15,"No","Yes")))</f>
        <v>N/A</v>
      </c>
      <c r="G21" s="95">
        <v>0.75804014799999997</v>
      </c>
      <c r="H21" s="9" t="str">
        <f>IF($B21="N/A","N/A",IF(G21&gt;15,"No",IF(G21&lt;-15,"No","Yes")))</f>
        <v>N/A</v>
      </c>
      <c r="I21" s="10">
        <v>17.13</v>
      </c>
      <c r="J21" s="10">
        <v>-19.7</v>
      </c>
      <c r="K21" s="9" t="str">
        <f t="shared" si="0"/>
        <v>Yes</v>
      </c>
    </row>
    <row r="22" spans="1:11" x14ac:dyDescent="0.2">
      <c r="A22" s="81" t="s">
        <v>1722</v>
      </c>
      <c r="B22" s="34" t="s">
        <v>217</v>
      </c>
      <c r="C22" s="94">
        <v>20.539741503999998</v>
      </c>
      <c r="D22" s="9" t="str">
        <f>IF($B22="N/A","N/A",IF(C22&gt;15,"No",IF(C22&lt;-15,"No","Yes")))</f>
        <v>N/A</v>
      </c>
      <c r="E22" s="95">
        <v>19.971919514</v>
      </c>
      <c r="F22" s="9" t="str">
        <f>IF($B22="N/A","N/A",IF(E22&gt;15,"No",IF(E22&lt;-15,"No","Yes")))</f>
        <v>N/A</v>
      </c>
      <c r="G22" s="95">
        <v>14.969884229</v>
      </c>
      <c r="H22" s="9" t="str">
        <f>IF($B22="N/A","N/A",IF(G22&gt;15,"No",IF(G22&lt;-15,"No","Yes")))</f>
        <v>N/A</v>
      </c>
      <c r="I22" s="10">
        <v>-2.76</v>
      </c>
      <c r="J22" s="10">
        <v>-25</v>
      </c>
      <c r="K22" s="9" t="str">
        <f t="shared" si="0"/>
        <v>Yes</v>
      </c>
    </row>
    <row r="23" spans="1:11" x14ac:dyDescent="0.2">
      <c r="A23" s="81" t="s">
        <v>35</v>
      </c>
      <c r="B23" s="34" t="s">
        <v>217</v>
      </c>
      <c r="C23" s="94">
        <v>10.917407833</v>
      </c>
      <c r="D23" s="9" t="str">
        <f>IF($B23="N/A","N/A",IF(C23&gt;15,"No",IF(C23&lt;-15,"No","Yes")))</f>
        <v>N/A</v>
      </c>
      <c r="E23" s="95">
        <v>12.382661732000001</v>
      </c>
      <c r="F23" s="9" t="str">
        <f>IF($B23="N/A","N/A",IF(E23&gt;15,"No",IF(E23&lt;-15,"No","Yes")))</f>
        <v>N/A</v>
      </c>
      <c r="G23" s="95">
        <v>14.93872704</v>
      </c>
      <c r="H23" s="9" t="str">
        <f>IF($B23="N/A","N/A",IF(G23&gt;15,"No",IF(G23&lt;-15,"No","Yes")))</f>
        <v>N/A</v>
      </c>
      <c r="I23" s="10">
        <v>13.42</v>
      </c>
      <c r="J23" s="10">
        <v>20.64</v>
      </c>
      <c r="K23" s="9" t="str">
        <f t="shared" si="0"/>
        <v>Yes</v>
      </c>
    </row>
    <row r="24" spans="1:11" x14ac:dyDescent="0.2">
      <c r="A24" s="81" t="s">
        <v>857</v>
      </c>
      <c r="B24" s="34" t="s">
        <v>247</v>
      </c>
      <c r="C24" s="83">
        <v>14.97274766</v>
      </c>
      <c r="D24" s="9" t="str">
        <f>IF($B24="N/A","N/A",IF(C24&gt;300,"No",IF(C24&lt;75,"No","Yes")))</f>
        <v>No</v>
      </c>
      <c r="E24" s="36">
        <v>15</v>
      </c>
      <c r="F24" s="9" t="str">
        <f>IF($B24="N/A","N/A",IF(E24&gt;300,"No",IF(E24&lt;75,"No","Yes")))</f>
        <v>No</v>
      </c>
      <c r="G24" s="36">
        <v>32.610682091999998</v>
      </c>
      <c r="H24" s="9" t="str">
        <f>IF($B24="N/A","N/A",IF(G24&gt;300,"No",IF(G24&lt;75,"No","Yes")))</f>
        <v>No</v>
      </c>
      <c r="I24" s="10">
        <v>0.182</v>
      </c>
      <c r="J24" s="10">
        <v>117.4</v>
      </c>
      <c r="K24" s="9" t="str">
        <f t="shared" si="0"/>
        <v>No</v>
      </c>
    </row>
    <row r="25" spans="1:11" x14ac:dyDescent="0.2">
      <c r="A25" s="81" t="s">
        <v>858</v>
      </c>
      <c r="B25" s="34" t="s">
        <v>248</v>
      </c>
      <c r="C25" s="83">
        <v>79.949851580000001</v>
      </c>
      <c r="D25" s="9" t="str">
        <f>IF($B25="N/A","N/A",IF(C25&gt;250,"No",IF(C25&lt;20,"No","Yes")))</f>
        <v>Yes</v>
      </c>
      <c r="E25" s="36">
        <v>87.867617979000002</v>
      </c>
      <c r="F25" s="9" t="str">
        <f>IF($B25="N/A","N/A",IF(E25&gt;250,"No",IF(E25&lt;20,"No","Yes")))</f>
        <v>Yes</v>
      </c>
      <c r="G25" s="36">
        <v>100.45120132</v>
      </c>
      <c r="H25" s="9" t="str">
        <f>IF($B25="N/A","N/A",IF(G25&gt;250,"No",IF(G25&lt;20,"No","Yes")))</f>
        <v>Yes</v>
      </c>
      <c r="I25" s="10">
        <v>9.9030000000000005</v>
      </c>
      <c r="J25" s="10">
        <v>14.32</v>
      </c>
      <c r="K25" s="9" t="str">
        <f t="shared" si="0"/>
        <v>Yes</v>
      </c>
    </row>
    <row r="26" spans="1:11" x14ac:dyDescent="0.2">
      <c r="A26" s="81" t="s">
        <v>859</v>
      </c>
      <c r="B26" s="34" t="s">
        <v>249</v>
      </c>
      <c r="C26" s="83">
        <v>2.2161705689</v>
      </c>
      <c r="D26" s="9" t="str">
        <f>IF($B26="N/A","N/A",IF(C26&gt;5,"No",IF(C26&lt;3,"No","Yes")))</f>
        <v>No</v>
      </c>
      <c r="E26" s="36">
        <v>2.8258455381999998</v>
      </c>
      <c r="F26" s="9" t="str">
        <f>IF($B26="N/A","N/A",IF(E26&gt;5,"No",IF(E26&lt;3,"No","Yes")))</f>
        <v>No</v>
      </c>
      <c r="G26" s="36">
        <v>2.530610502</v>
      </c>
      <c r="H26" s="9" t="str">
        <f>IF($B26="N/A","N/A",IF(G26&gt;5,"No",IF(G26&lt;3,"No","Yes")))</f>
        <v>No</v>
      </c>
      <c r="I26" s="10">
        <v>27.51</v>
      </c>
      <c r="J26" s="10">
        <v>-10.4</v>
      </c>
      <c r="K26" s="9" t="str">
        <f t="shared" si="0"/>
        <v>Yes</v>
      </c>
    </row>
    <row r="27" spans="1:11" x14ac:dyDescent="0.2">
      <c r="A27" s="81" t="s">
        <v>131</v>
      </c>
      <c r="B27" s="34" t="s">
        <v>217</v>
      </c>
      <c r="C27" s="79">
        <v>182127</v>
      </c>
      <c r="D27" s="34" t="s">
        <v>217</v>
      </c>
      <c r="E27" s="35">
        <v>110472</v>
      </c>
      <c r="F27" s="34" t="s">
        <v>217</v>
      </c>
      <c r="G27" s="35">
        <v>64536</v>
      </c>
      <c r="H27" s="9" t="str">
        <f>IF($B27="N/A","N/A",IF(G27&gt;15,"No",IF(G27&lt;-15,"No","Yes")))</f>
        <v>N/A</v>
      </c>
      <c r="I27" s="10">
        <v>-39.299999999999997</v>
      </c>
      <c r="J27" s="10">
        <v>-41.6</v>
      </c>
      <c r="K27" s="9" t="str">
        <f t="shared" si="0"/>
        <v>No</v>
      </c>
    </row>
    <row r="28" spans="1:11" x14ac:dyDescent="0.2">
      <c r="A28" s="81" t="s">
        <v>350</v>
      </c>
      <c r="B28" s="34" t="s">
        <v>217</v>
      </c>
      <c r="C28" s="79" t="s">
        <v>217</v>
      </c>
      <c r="D28" s="34" t="s">
        <v>217</v>
      </c>
      <c r="E28" s="35" t="s">
        <v>217</v>
      </c>
      <c r="F28" s="34" t="s">
        <v>217</v>
      </c>
      <c r="G28" s="8">
        <v>0.2079164906</v>
      </c>
      <c r="H28" s="9" t="str">
        <f>IF($B28="N/A","N/A",IF(G28&gt;15,"No",IF(G28&lt;-15,"No","Yes")))</f>
        <v>N/A</v>
      </c>
      <c r="I28" s="10" t="s">
        <v>217</v>
      </c>
      <c r="J28" s="10" t="s">
        <v>217</v>
      </c>
      <c r="K28" s="9" t="str">
        <f t="shared" si="0"/>
        <v>N/A</v>
      </c>
    </row>
    <row r="29" spans="1:11" ht="25.5" x14ac:dyDescent="0.2">
      <c r="A29" s="81" t="s">
        <v>835</v>
      </c>
      <c r="B29" s="34" t="s">
        <v>217</v>
      </c>
      <c r="C29" s="36">
        <v>64.204027959000001</v>
      </c>
      <c r="D29" s="34" t="s">
        <v>217</v>
      </c>
      <c r="E29" s="36">
        <v>66.109475704000005</v>
      </c>
      <c r="F29" s="34" t="s">
        <v>217</v>
      </c>
      <c r="G29" s="36">
        <v>80.989153341000005</v>
      </c>
      <c r="H29" s="34" t="s">
        <v>217</v>
      </c>
      <c r="I29" s="10">
        <v>2.968</v>
      </c>
      <c r="J29" s="10">
        <v>22.51</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298810</v>
      </c>
      <c r="F31" s="9" t="str">
        <f t="shared" si="4"/>
        <v>N/A</v>
      </c>
      <c r="G31" s="79">
        <v>235291</v>
      </c>
      <c r="H31" s="9" t="str">
        <f t="shared" ref="H31:H50" si="5">IF($B31="N/A","N/A",IF(G31&lt;0,"No","Yes"))</f>
        <v>N/A</v>
      </c>
      <c r="I31" s="10" t="s">
        <v>217</v>
      </c>
      <c r="J31" s="10">
        <v>-21.3</v>
      </c>
      <c r="K31" s="9" t="str">
        <f t="shared" si="0"/>
        <v>Yes</v>
      </c>
    </row>
    <row r="32" spans="1:11" ht="25.5" x14ac:dyDescent="0.2">
      <c r="A32" s="2" t="s">
        <v>659</v>
      </c>
      <c r="B32" s="96" t="s">
        <v>217</v>
      </c>
      <c r="C32" s="80" t="s">
        <v>217</v>
      </c>
      <c r="D32" s="9" t="str">
        <f t="shared" si="4"/>
        <v>N/A</v>
      </c>
      <c r="E32" s="80">
        <v>98.659014088999996</v>
      </c>
      <c r="F32" s="9" t="str">
        <f t="shared" si="4"/>
        <v>N/A</v>
      </c>
      <c r="G32" s="80">
        <v>99.861023158999998</v>
      </c>
      <c r="H32" s="9" t="str">
        <f t="shared" si="5"/>
        <v>N/A</v>
      </c>
      <c r="I32" s="10" t="s">
        <v>217</v>
      </c>
      <c r="J32" s="10">
        <v>1.218</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1.3409859108</v>
      </c>
      <c r="F35" s="9" t="str">
        <f t="shared" si="4"/>
        <v>N/A</v>
      </c>
      <c r="G35" s="80">
        <v>0.1389768414</v>
      </c>
      <c r="H35" s="9" t="str">
        <f t="shared" si="5"/>
        <v>N/A</v>
      </c>
      <c r="I35" s="10" t="s">
        <v>217</v>
      </c>
      <c r="J35" s="10">
        <v>-89.6</v>
      </c>
      <c r="K35" s="9" t="str">
        <f t="shared" si="0"/>
        <v>No</v>
      </c>
    </row>
    <row r="36" spans="1:11" x14ac:dyDescent="0.2">
      <c r="A36" s="2" t="s">
        <v>353</v>
      </c>
      <c r="B36" s="96" t="s">
        <v>217</v>
      </c>
      <c r="C36" s="79" t="s">
        <v>217</v>
      </c>
      <c r="D36" s="9" t="str">
        <f t="shared" si="4"/>
        <v>N/A</v>
      </c>
      <c r="E36" s="79">
        <v>6323336</v>
      </c>
      <c r="F36" s="9" t="str">
        <f t="shared" si="4"/>
        <v>N/A</v>
      </c>
      <c r="G36" s="79">
        <v>4646560</v>
      </c>
      <c r="H36" s="9" t="str">
        <f t="shared" si="5"/>
        <v>N/A</v>
      </c>
      <c r="I36" s="10" t="s">
        <v>217</v>
      </c>
      <c r="J36" s="10">
        <v>-26.5</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99.175767347999994</v>
      </c>
      <c r="F41" s="9" t="str">
        <f t="shared" si="4"/>
        <v>N/A</v>
      </c>
      <c r="G41" s="80">
        <v>99.124750352999996</v>
      </c>
      <c r="H41" s="9" t="str">
        <f t="shared" si="5"/>
        <v>N/A</v>
      </c>
      <c r="I41" s="10" t="s">
        <v>217</v>
      </c>
      <c r="J41" s="10">
        <v>-5.0999999999999997E-2</v>
      </c>
      <c r="K41" s="9" t="str">
        <f t="shared" si="0"/>
        <v>Yes</v>
      </c>
    </row>
    <row r="42" spans="1:11" x14ac:dyDescent="0.2">
      <c r="A42" s="2" t="s">
        <v>668</v>
      </c>
      <c r="B42" s="96" t="s">
        <v>217</v>
      </c>
      <c r="C42" s="80" t="s">
        <v>217</v>
      </c>
      <c r="D42" s="9" t="str">
        <f t="shared" si="4"/>
        <v>N/A</v>
      </c>
      <c r="E42" s="80">
        <v>99.175767347999994</v>
      </c>
      <c r="F42" s="9" t="str">
        <f t="shared" si="4"/>
        <v>N/A</v>
      </c>
      <c r="G42" s="80">
        <v>99.124750352999996</v>
      </c>
      <c r="H42" s="9" t="str">
        <f t="shared" si="5"/>
        <v>N/A</v>
      </c>
      <c r="I42" s="10" t="s">
        <v>217</v>
      </c>
      <c r="J42" s="10">
        <v>-5.0999999999999997E-2</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0.82423265189999995</v>
      </c>
      <c r="F45" s="9" t="str">
        <f t="shared" si="4"/>
        <v>N/A</v>
      </c>
      <c r="G45" s="80">
        <v>0.87524964709999997</v>
      </c>
      <c r="H45" s="9" t="str">
        <f t="shared" si="5"/>
        <v>N/A</v>
      </c>
      <c r="I45" s="10" t="s">
        <v>217</v>
      </c>
      <c r="J45" s="10">
        <v>6.19</v>
      </c>
      <c r="K45" s="9" t="str">
        <f t="shared" si="0"/>
        <v>Yes</v>
      </c>
    </row>
    <row r="46" spans="1:11" x14ac:dyDescent="0.2">
      <c r="A46" s="2" t="s">
        <v>354</v>
      </c>
      <c r="B46" s="96" t="s">
        <v>217</v>
      </c>
      <c r="C46" s="79" t="s">
        <v>217</v>
      </c>
      <c r="D46" s="9" t="str">
        <f t="shared" si="4"/>
        <v>N/A</v>
      </c>
      <c r="E46" s="79">
        <v>3920491</v>
      </c>
      <c r="F46" s="9" t="str">
        <f t="shared" si="4"/>
        <v>N/A</v>
      </c>
      <c r="G46" s="79">
        <v>4636889</v>
      </c>
      <c r="H46" s="9" t="str">
        <f t="shared" si="5"/>
        <v>N/A</v>
      </c>
      <c r="I46" s="10" t="s">
        <v>217</v>
      </c>
      <c r="J46" s="10">
        <v>18.27</v>
      </c>
      <c r="K46" s="9" t="str">
        <f t="shared" si="0"/>
        <v>Yes</v>
      </c>
    </row>
    <row r="47" spans="1:11" x14ac:dyDescent="0.2">
      <c r="A47" s="2" t="s">
        <v>672</v>
      </c>
      <c r="B47" s="96" t="s">
        <v>217</v>
      </c>
      <c r="C47" s="80" t="s">
        <v>217</v>
      </c>
      <c r="D47" s="9" t="str">
        <f t="shared" si="4"/>
        <v>N/A</v>
      </c>
      <c r="E47" s="80">
        <v>0</v>
      </c>
      <c r="F47" s="9" t="str">
        <f t="shared" si="4"/>
        <v>N/A</v>
      </c>
      <c r="G47" s="80">
        <v>0</v>
      </c>
      <c r="H47" s="9" t="str">
        <f t="shared" si="5"/>
        <v>N/A</v>
      </c>
      <c r="I47" s="10" t="s">
        <v>217</v>
      </c>
      <c r="J47" s="10" t="s">
        <v>1743</v>
      </c>
      <c r="K47" s="9" t="str">
        <f t="shared" si="0"/>
        <v>N/A</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99.678254585999994</v>
      </c>
      <c r="F49" s="9" t="str">
        <f t="shared" si="4"/>
        <v>N/A</v>
      </c>
      <c r="G49" s="80">
        <v>99.817657917000005</v>
      </c>
      <c r="H49" s="9" t="str">
        <f t="shared" si="5"/>
        <v>N/A</v>
      </c>
      <c r="I49" s="10" t="s">
        <v>217</v>
      </c>
      <c r="J49" s="10">
        <v>0.1399</v>
      </c>
      <c r="K49" s="9" t="str">
        <f t="shared" si="0"/>
        <v>Yes</v>
      </c>
    </row>
    <row r="50" spans="1:11" x14ac:dyDescent="0.2">
      <c r="A50" s="2" t="s">
        <v>675</v>
      </c>
      <c r="B50" s="96" t="s">
        <v>217</v>
      </c>
      <c r="C50" s="80" t="s">
        <v>217</v>
      </c>
      <c r="D50" s="9" t="str">
        <f t="shared" si="4"/>
        <v>N/A</v>
      </c>
      <c r="E50" s="80">
        <v>0.32174541400000001</v>
      </c>
      <c r="F50" s="9" t="str">
        <f t="shared" si="4"/>
        <v>N/A</v>
      </c>
      <c r="G50" s="80">
        <v>0.1823420832</v>
      </c>
      <c r="H50" s="9" t="str">
        <f t="shared" si="5"/>
        <v>N/A</v>
      </c>
      <c r="I50" s="10" t="s">
        <v>217</v>
      </c>
      <c r="J50" s="10">
        <v>-43.3</v>
      </c>
      <c r="K50" s="9" t="str">
        <f t="shared" si="0"/>
        <v>No</v>
      </c>
    </row>
    <row r="51" spans="1:11" x14ac:dyDescent="0.2">
      <c r="A51" s="2" t="s">
        <v>355</v>
      </c>
      <c r="B51" s="34" t="s">
        <v>217</v>
      </c>
      <c r="C51" s="79">
        <v>0</v>
      </c>
      <c r="D51" s="34" t="s">
        <v>217</v>
      </c>
      <c r="E51" s="35">
        <v>11</v>
      </c>
      <c r="F51" s="34" t="s">
        <v>217</v>
      </c>
      <c r="G51" s="35">
        <v>0</v>
      </c>
      <c r="H51" s="34" t="s">
        <v>217</v>
      </c>
      <c r="I51" s="10" t="s">
        <v>1743</v>
      </c>
      <c r="J51" s="10">
        <v>-100</v>
      </c>
      <c r="K51" s="9" t="str">
        <f t="shared" si="0"/>
        <v>No</v>
      </c>
    </row>
    <row r="52" spans="1:11" x14ac:dyDescent="0.2">
      <c r="A52" s="2" t="s">
        <v>356</v>
      </c>
      <c r="B52" s="34" t="s">
        <v>217</v>
      </c>
      <c r="C52" s="80" t="s">
        <v>1743</v>
      </c>
      <c r="D52" s="9" t="str">
        <f t="shared" ref="D52:D54" si="6">IF($B52="N/A","N/A",IF(C52&gt;15,"No",IF(C52&lt;-15,"No","Yes")))</f>
        <v>N/A</v>
      </c>
      <c r="E52" s="8">
        <v>0</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v>0</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17728791</v>
      </c>
      <c r="D6" s="9" t="str">
        <f>IF($B6="N/A","N/A",IF(C6&gt;15,"No",IF(C6&lt;-15,"No","Yes")))</f>
        <v>N/A</v>
      </c>
      <c r="E6" s="35">
        <v>19457988</v>
      </c>
      <c r="F6" s="9" t="str">
        <f>IF($B6="N/A","N/A",IF(E6&gt;15,"No",IF(E6&lt;-15,"No","Yes")))</f>
        <v>N/A</v>
      </c>
      <c r="G6" s="35">
        <v>20004120</v>
      </c>
      <c r="H6" s="9" t="str">
        <f>IF($B6="N/A","N/A",IF(G6&gt;15,"No",IF(G6&lt;-15,"No","Yes")))</f>
        <v>N/A</v>
      </c>
      <c r="I6" s="10">
        <v>9.7539999999999996</v>
      </c>
      <c r="J6" s="10">
        <v>2.8069999999999999</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3.1703402673999999</v>
      </c>
      <c r="D9" s="9" t="str">
        <f t="shared" ref="D9:D15" si="1">IF($B9="N/A","N/A",IF(C9&gt;15,"No",IF(C9&lt;-15,"No","Yes")))</f>
        <v>N/A</v>
      </c>
      <c r="E9" s="8">
        <v>3.1289566013000001</v>
      </c>
      <c r="F9" s="9" t="str">
        <f t="shared" ref="F9:F15" si="2">IF($B9="N/A","N/A",IF(E9&gt;15,"No",IF(E9&lt;-15,"No","Yes")))</f>
        <v>N/A</v>
      </c>
      <c r="G9" s="8">
        <v>3.1426026238999998</v>
      </c>
      <c r="H9" s="9" t="str">
        <f t="shared" ref="H9:H15" si="3">IF($B9="N/A","N/A",IF(G9&gt;15,"No",IF(G9&lt;-15,"No","Yes")))</f>
        <v>N/A</v>
      </c>
      <c r="I9" s="10">
        <v>-1.31</v>
      </c>
      <c r="J9" s="10">
        <v>0.43609999999999999</v>
      </c>
      <c r="K9" s="9" t="str">
        <f t="shared" si="0"/>
        <v>Yes</v>
      </c>
    </row>
    <row r="10" spans="1:11" x14ac:dyDescent="0.2">
      <c r="A10" s="81" t="s">
        <v>36</v>
      </c>
      <c r="B10" s="34" t="s">
        <v>217</v>
      </c>
      <c r="C10" s="80">
        <v>0.56237639569999998</v>
      </c>
      <c r="D10" s="9" t="str">
        <f t="shared" si="1"/>
        <v>N/A</v>
      </c>
      <c r="E10" s="8">
        <v>2.4377474012999998</v>
      </c>
      <c r="F10" s="9" t="str">
        <f t="shared" si="2"/>
        <v>N/A</v>
      </c>
      <c r="G10" s="8">
        <v>4.3229485867999999</v>
      </c>
      <c r="H10" s="9" t="str">
        <f t="shared" si="3"/>
        <v>N/A</v>
      </c>
      <c r="I10" s="10">
        <v>333.5</v>
      </c>
      <c r="J10" s="10">
        <v>77.33</v>
      </c>
      <c r="K10" s="9" t="str">
        <f t="shared" si="0"/>
        <v>No</v>
      </c>
    </row>
    <row r="11" spans="1:11" x14ac:dyDescent="0.2">
      <c r="A11" s="81" t="s">
        <v>37</v>
      </c>
      <c r="B11" s="34" t="s">
        <v>217</v>
      </c>
      <c r="C11" s="80">
        <v>0.93156400859999999</v>
      </c>
      <c r="D11" s="9" t="str">
        <f t="shared" si="1"/>
        <v>N/A</v>
      </c>
      <c r="E11" s="8">
        <v>2.8278226639000001</v>
      </c>
      <c r="F11" s="9" t="str">
        <f t="shared" si="2"/>
        <v>N/A</v>
      </c>
      <c r="G11" s="8">
        <v>3.1483275627</v>
      </c>
      <c r="H11" s="9" t="str">
        <f t="shared" si="3"/>
        <v>N/A</v>
      </c>
      <c r="I11" s="10">
        <v>203.6</v>
      </c>
      <c r="J11" s="10">
        <v>11.33</v>
      </c>
      <c r="K11" s="9" t="str">
        <f t="shared" si="0"/>
        <v>Yes</v>
      </c>
    </row>
    <row r="12" spans="1:11" x14ac:dyDescent="0.2">
      <c r="A12" s="81" t="s">
        <v>38</v>
      </c>
      <c r="B12" s="34" t="s">
        <v>217</v>
      </c>
      <c r="C12" s="80">
        <v>3.3289285279</v>
      </c>
      <c r="D12" s="9" t="str">
        <f t="shared" si="1"/>
        <v>N/A</v>
      </c>
      <c r="E12" s="8">
        <v>3.1670688122000001</v>
      </c>
      <c r="F12" s="9" t="str">
        <f t="shared" si="2"/>
        <v>N/A</v>
      </c>
      <c r="G12" s="8">
        <v>3.0821583384000002</v>
      </c>
      <c r="H12" s="9" t="str">
        <f t="shared" si="3"/>
        <v>N/A</v>
      </c>
      <c r="I12" s="10">
        <v>-4.8600000000000003</v>
      </c>
      <c r="J12" s="10">
        <v>-2.68</v>
      </c>
      <c r="K12" s="9" t="str">
        <f t="shared" si="0"/>
        <v>Yes</v>
      </c>
    </row>
    <row r="13" spans="1:11" x14ac:dyDescent="0.2">
      <c r="A13" s="81" t="s">
        <v>860</v>
      </c>
      <c r="B13" s="34" t="s">
        <v>217</v>
      </c>
      <c r="C13" s="80">
        <v>90.117734529000003</v>
      </c>
      <c r="D13" s="9" t="str">
        <f t="shared" si="1"/>
        <v>N/A</v>
      </c>
      <c r="E13" s="8">
        <v>84.233770206000003</v>
      </c>
      <c r="F13" s="9" t="str">
        <f t="shared" si="2"/>
        <v>N/A</v>
      </c>
      <c r="G13" s="8">
        <v>80.695108895999994</v>
      </c>
      <c r="H13" s="9" t="str">
        <f t="shared" si="3"/>
        <v>N/A</v>
      </c>
      <c r="I13" s="10">
        <v>-6.53</v>
      </c>
      <c r="J13" s="10">
        <v>-4.2</v>
      </c>
      <c r="K13" s="9" t="str">
        <f t="shared" si="0"/>
        <v>Yes</v>
      </c>
    </row>
    <row r="14" spans="1:11" x14ac:dyDescent="0.2">
      <c r="A14" s="81" t="s">
        <v>861</v>
      </c>
      <c r="B14" s="34" t="s">
        <v>217</v>
      </c>
      <c r="C14" s="80">
        <v>50.212273664000001</v>
      </c>
      <c r="D14" s="9" t="str">
        <f t="shared" si="1"/>
        <v>N/A</v>
      </c>
      <c r="E14" s="8">
        <v>41.746115473000003</v>
      </c>
      <c r="F14" s="9" t="str">
        <f t="shared" si="2"/>
        <v>N/A</v>
      </c>
      <c r="G14" s="8">
        <v>39.474957392</v>
      </c>
      <c r="H14" s="9" t="str">
        <f t="shared" si="3"/>
        <v>N/A</v>
      </c>
      <c r="I14" s="10">
        <v>-16.899999999999999</v>
      </c>
      <c r="J14" s="10">
        <v>-5.44</v>
      </c>
      <c r="K14" s="9" t="str">
        <f t="shared" si="0"/>
        <v>Yes</v>
      </c>
    </row>
    <row r="15" spans="1:11" x14ac:dyDescent="0.2">
      <c r="A15" s="81" t="s">
        <v>165</v>
      </c>
      <c r="B15" s="34" t="s">
        <v>217</v>
      </c>
      <c r="C15" s="80">
        <v>17.556171765999999</v>
      </c>
      <c r="D15" s="9" t="str">
        <f t="shared" si="1"/>
        <v>N/A</v>
      </c>
      <c r="E15" s="8">
        <v>17.178225210000001</v>
      </c>
      <c r="F15" s="9" t="str">
        <f t="shared" si="2"/>
        <v>N/A</v>
      </c>
      <c r="G15" s="8">
        <v>17.294822267000001</v>
      </c>
      <c r="H15" s="9" t="str">
        <f t="shared" si="3"/>
        <v>N/A</v>
      </c>
      <c r="I15" s="10">
        <v>-2.15</v>
      </c>
      <c r="J15" s="10">
        <v>0.67869999999999997</v>
      </c>
      <c r="K15" s="9" t="str">
        <f t="shared" si="0"/>
        <v>Yes</v>
      </c>
    </row>
    <row r="16" spans="1:11" x14ac:dyDescent="0.2">
      <c r="A16" s="81" t="s">
        <v>166</v>
      </c>
      <c r="B16" s="34" t="s">
        <v>250</v>
      </c>
      <c r="C16" s="80">
        <v>94.714456276000007</v>
      </c>
      <c r="D16" s="9" t="str">
        <f>IF($B16="N/A","N/A",IF(C16&gt;95,"Yes","No"))</f>
        <v>No</v>
      </c>
      <c r="E16" s="8">
        <v>95.041835774999996</v>
      </c>
      <c r="F16" s="9" t="str">
        <f>IF($B16="N/A","N/A",IF(E16&gt;95,"Yes","No"))</f>
        <v>Yes</v>
      </c>
      <c r="G16" s="8">
        <v>95.127743684999999</v>
      </c>
      <c r="H16" s="9" t="str">
        <f>IF($B16="N/A","N/A",IF(G16&gt;95,"Yes","No"))</f>
        <v>Yes</v>
      </c>
      <c r="I16" s="10">
        <v>0.34560000000000002</v>
      </c>
      <c r="J16" s="10">
        <v>9.0399999999999994E-2</v>
      </c>
      <c r="K16" s="9" t="str">
        <f t="shared" ref="K16:K26" si="4">IF(J16="Div by 0", "N/A", IF(J16="N/A","N/A", IF(J16&gt;30, "No", IF(J16&lt;-30, "No", "Yes"))))</f>
        <v>Yes</v>
      </c>
    </row>
    <row r="17" spans="1:11" x14ac:dyDescent="0.2">
      <c r="A17" s="81" t="s">
        <v>862</v>
      </c>
      <c r="B17" s="59" t="s">
        <v>251</v>
      </c>
      <c r="C17" s="80">
        <v>44.771654198</v>
      </c>
      <c r="D17" s="9" t="str">
        <f>IF($B17="N/A","N/A",IF(C17&gt;90,"No",IF(C17&lt;50,"No","Yes")))</f>
        <v>No</v>
      </c>
      <c r="E17" s="8">
        <v>45.049981529</v>
      </c>
      <c r="F17" s="9" t="str">
        <f>IF($B17="N/A","N/A",IF(E17&gt;90,"No",IF(E17&lt;50,"No","Yes")))</f>
        <v>No</v>
      </c>
      <c r="G17" s="8">
        <v>46.776883961999999</v>
      </c>
      <c r="H17" s="9" t="str">
        <f>IF($B17="N/A","N/A",IF(G17&gt;90,"No",IF(G17&lt;50,"No","Yes")))</f>
        <v>No</v>
      </c>
      <c r="I17" s="10">
        <v>0.62170000000000003</v>
      </c>
      <c r="J17" s="10">
        <v>3.8330000000000002</v>
      </c>
      <c r="K17" s="9" t="str">
        <f t="shared" si="4"/>
        <v>Yes</v>
      </c>
    </row>
    <row r="18" spans="1:11" x14ac:dyDescent="0.2">
      <c r="A18" s="81" t="s">
        <v>863</v>
      </c>
      <c r="B18" s="59" t="s">
        <v>228</v>
      </c>
      <c r="C18" s="80">
        <v>3.3716117471999998</v>
      </c>
      <c r="D18" s="9" t="str">
        <f t="shared" ref="D18:D23" si="5">IF($B18="N/A","N/A",IF(C18&gt;5,"No",IF(C18&lt;=0,"No","Yes")))</f>
        <v>Yes</v>
      </c>
      <c r="E18" s="8">
        <v>3.2291930697</v>
      </c>
      <c r="F18" s="9" t="str">
        <f t="shared" ref="F18:F23" si="6">IF($B18="N/A","N/A",IF(E18&gt;5,"No",IF(E18&lt;=0,"No","Yes")))</f>
        <v>Yes</v>
      </c>
      <c r="G18" s="8">
        <v>3.2413322855</v>
      </c>
      <c r="H18" s="9" t="str">
        <f t="shared" ref="H18:H23" si="7">IF($B18="N/A","N/A",IF(G18&gt;5,"No",IF(G18&lt;=0,"No","Yes")))</f>
        <v>Yes</v>
      </c>
      <c r="I18" s="10">
        <v>-4.22</v>
      </c>
      <c r="J18" s="10">
        <v>0.37590000000000001</v>
      </c>
      <c r="K18" s="9" t="str">
        <f t="shared" si="4"/>
        <v>Yes</v>
      </c>
    </row>
    <row r="19" spans="1:11" x14ac:dyDescent="0.2">
      <c r="A19" s="81" t="s">
        <v>864</v>
      </c>
      <c r="B19" s="59" t="s">
        <v>228</v>
      </c>
      <c r="C19" s="80">
        <v>5.0217129864999999</v>
      </c>
      <c r="D19" s="9" t="str">
        <f t="shared" si="5"/>
        <v>No</v>
      </c>
      <c r="E19" s="8">
        <v>4.5978135047000004</v>
      </c>
      <c r="F19" s="9" t="str">
        <f t="shared" si="6"/>
        <v>Yes</v>
      </c>
      <c r="G19" s="8">
        <v>4.4692293388</v>
      </c>
      <c r="H19" s="9" t="str">
        <f t="shared" si="7"/>
        <v>Yes</v>
      </c>
      <c r="I19" s="10">
        <v>-8.44</v>
      </c>
      <c r="J19" s="10">
        <v>-2.8</v>
      </c>
      <c r="K19" s="9" t="str">
        <f t="shared" si="4"/>
        <v>Yes</v>
      </c>
    </row>
    <row r="20" spans="1:11" x14ac:dyDescent="0.2">
      <c r="A20" s="81" t="s">
        <v>865</v>
      </c>
      <c r="B20" s="59" t="s">
        <v>228</v>
      </c>
      <c r="C20" s="80">
        <v>4.5536100000000003E-2</v>
      </c>
      <c r="D20" s="9" t="str">
        <f t="shared" si="5"/>
        <v>Yes</v>
      </c>
      <c r="E20" s="8">
        <v>4.51485529E-2</v>
      </c>
      <c r="F20" s="9" t="str">
        <f t="shared" si="6"/>
        <v>Yes</v>
      </c>
      <c r="G20" s="8">
        <v>4.6545411600000003E-2</v>
      </c>
      <c r="H20" s="9" t="str">
        <f t="shared" si="7"/>
        <v>Yes</v>
      </c>
      <c r="I20" s="10">
        <v>-0.85099999999999998</v>
      </c>
      <c r="J20" s="10">
        <v>3.0939999999999999</v>
      </c>
      <c r="K20" s="9" t="str">
        <f t="shared" si="4"/>
        <v>Yes</v>
      </c>
    </row>
    <row r="21" spans="1:11" x14ac:dyDescent="0.2">
      <c r="A21" s="81" t="s">
        <v>866</v>
      </c>
      <c r="B21" s="34" t="s">
        <v>217</v>
      </c>
      <c r="C21" s="80">
        <v>5.4623014099999999E-2</v>
      </c>
      <c r="D21" s="9" t="str">
        <f t="shared" si="5"/>
        <v>N/A</v>
      </c>
      <c r="E21" s="8">
        <v>6.09364134E-2</v>
      </c>
      <c r="F21" s="9" t="str">
        <f t="shared" si="6"/>
        <v>N/A</v>
      </c>
      <c r="G21" s="8">
        <v>9.2505943800000004E-2</v>
      </c>
      <c r="H21" s="9" t="str">
        <f t="shared" si="7"/>
        <v>N/A</v>
      </c>
      <c r="I21" s="10">
        <v>11.56</v>
      </c>
      <c r="J21" s="10">
        <v>51.81</v>
      </c>
      <c r="K21" s="9" t="str">
        <f t="shared" si="4"/>
        <v>No</v>
      </c>
    </row>
    <row r="22" spans="1:11" x14ac:dyDescent="0.2">
      <c r="A22" s="78" t="s">
        <v>1729</v>
      </c>
      <c r="B22" s="34" t="s">
        <v>217</v>
      </c>
      <c r="C22" s="80">
        <v>3.3843300000000002E-5</v>
      </c>
      <c r="D22" s="9" t="str">
        <f t="shared" si="5"/>
        <v>N/A</v>
      </c>
      <c r="E22" s="8">
        <v>3.1863520000000002E-4</v>
      </c>
      <c r="F22" s="9" t="str">
        <f t="shared" si="6"/>
        <v>N/A</v>
      </c>
      <c r="G22" s="8">
        <v>6.4986600000000006E-5</v>
      </c>
      <c r="H22" s="9" t="str">
        <f t="shared" si="7"/>
        <v>N/A</v>
      </c>
      <c r="I22" s="10">
        <v>841.5</v>
      </c>
      <c r="J22" s="10">
        <v>-79.599999999999994</v>
      </c>
      <c r="K22" s="9" t="str">
        <f t="shared" si="4"/>
        <v>No</v>
      </c>
    </row>
    <row r="23" spans="1:11" x14ac:dyDescent="0.2">
      <c r="A23" s="81" t="s">
        <v>867</v>
      </c>
      <c r="B23" s="34" t="s">
        <v>217</v>
      </c>
      <c r="C23" s="80">
        <v>0.55144764239999999</v>
      </c>
      <c r="D23" s="9" t="str">
        <f t="shared" si="5"/>
        <v>N/A</v>
      </c>
      <c r="E23" s="8">
        <v>0.4297720813</v>
      </c>
      <c r="F23" s="9" t="str">
        <f t="shared" si="6"/>
        <v>N/A</v>
      </c>
      <c r="G23" s="8">
        <v>0.38439081549999998</v>
      </c>
      <c r="H23" s="9" t="str">
        <f t="shared" si="7"/>
        <v>N/A</v>
      </c>
      <c r="I23" s="10">
        <v>-22.1</v>
      </c>
      <c r="J23" s="10">
        <v>-10.6</v>
      </c>
      <c r="K23" s="9" t="str">
        <f t="shared" si="4"/>
        <v>Yes</v>
      </c>
    </row>
    <row r="24" spans="1:11" x14ac:dyDescent="0.2">
      <c r="A24" s="81" t="s">
        <v>868</v>
      </c>
      <c r="B24" s="34" t="s">
        <v>236</v>
      </c>
      <c r="C24" s="80">
        <v>3.2675719398999998</v>
      </c>
      <c r="D24" s="9" t="str">
        <f>IF($B24="N/A","N/A",IF(C24&gt;10,"No",IF(C24&lt;1,"No","Yes")))</f>
        <v>Yes</v>
      </c>
      <c r="E24" s="8">
        <v>3.6346460897999999</v>
      </c>
      <c r="F24" s="9" t="str">
        <f>IF($B24="N/A","N/A",IF(E24&gt;10,"No",IF(E24&lt;1,"No","Yes")))</f>
        <v>Yes</v>
      </c>
      <c r="G24" s="8">
        <v>3.7673439272000002</v>
      </c>
      <c r="H24" s="9" t="str">
        <f>IF($B24="N/A","N/A",IF(G24&gt;10,"No",IF(G24&lt;1,"No","Yes")))</f>
        <v>Yes</v>
      </c>
      <c r="I24" s="10">
        <v>11.23</v>
      </c>
      <c r="J24" s="10">
        <v>3.6509999999999998</v>
      </c>
      <c r="K24" s="9" t="str">
        <f t="shared" si="4"/>
        <v>Yes</v>
      </c>
    </row>
    <row r="25" spans="1:11" x14ac:dyDescent="0.2">
      <c r="A25" s="81" t="s">
        <v>869</v>
      </c>
      <c r="B25" s="84" t="s">
        <v>243</v>
      </c>
      <c r="C25" s="80">
        <v>17.801129247999999</v>
      </c>
      <c r="D25" s="9" t="str">
        <f>IF($B25="N/A","N/A",IF(C25&gt;10,"No",IF(C25&lt;=0,"No","Yes")))</f>
        <v>No</v>
      </c>
      <c r="E25" s="8">
        <v>17.817237836</v>
      </c>
      <c r="F25" s="9" t="str">
        <f>IF($B25="N/A","N/A",IF(E25&gt;10,"No",IF(E25&lt;=0,"No","Yes")))</f>
        <v>No</v>
      </c>
      <c r="G25" s="8">
        <v>15.427506934</v>
      </c>
      <c r="H25" s="9" t="str">
        <f>IF($B25="N/A","N/A",IF(G25&gt;10,"No",IF(G25&lt;=0,"No","Yes")))</f>
        <v>No</v>
      </c>
      <c r="I25" s="10">
        <v>9.0499999999999997E-2</v>
      </c>
      <c r="J25" s="10">
        <v>-13.4</v>
      </c>
      <c r="K25" s="9" t="str">
        <f t="shared" si="4"/>
        <v>Yes</v>
      </c>
    </row>
    <row r="26" spans="1:11" x14ac:dyDescent="0.2">
      <c r="A26" s="81" t="s">
        <v>870</v>
      </c>
      <c r="B26" s="59" t="s">
        <v>252</v>
      </c>
      <c r="C26" s="80">
        <v>5.2855437238</v>
      </c>
      <c r="D26" s="9" t="str">
        <f>IF($B26="N/A","N/A",IF(C26&gt;=5,"No",IF(C26&lt;0,"No","Yes")))</f>
        <v>No</v>
      </c>
      <c r="E26" s="8">
        <v>4.9581642254</v>
      </c>
      <c r="F26" s="9" t="str">
        <f>IF($B26="N/A","N/A",IF(E26&gt;=5,"No",IF(E26&lt;0,"No","Yes")))</f>
        <v>Yes</v>
      </c>
      <c r="G26" s="8">
        <v>4.8722563151999996</v>
      </c>
      <c r="H26" s="9" t="str">
        <f>IF($B26="N/A","N/A",IF(G26&gt;=5,"No",IF(G26&lt;0,"No","Yes")))</f>
        <v>Yes</v>
      </c>
      <c r="I26" s="10">
        <v>-6.19</v>
      </c>
      <c r="J26" s="10">
        <v>-1.73</v>
      </c>
      <c r="K26" s="9" t="str">
        <f t="shared" si="4"/>
        <v>Yes</v>
      </c>
    </row>
    <row r="27" spans="1:11" x14ac:dyDescent="0.2">
      <c r="A27" s="81" t="s">
        <v>14</v>
      </c>
      <c r="B27" s="59" t="s">
        <v>253</v>
      </c>
      <c r="C27" s="80">
        <v>0.26636898139999998</v>
      </c>
      <c r="D27" s="9" t="str">
        <f>IF($B27="N/A","N/A",IF(C27&gt;15,"No",IF(C27&lt;=0,"No","Yes")))</f>
        <v>Yes</v>
      </c>
      <c r="E27" s="8">
        <v>0.29561638130000001</v>
      </c>
      <c r="F27" s="9" t="str">
        <f>IF($B27="N/A","N/A",IF(E27&gt;15,"No",IF(E27&lt;=0,"No","Yes")))</f>
        <v>Yes</v>
      </c>
      <c r="G27" s="8">
        <v>0.2870858603</v>
      </c>
      <c r="H27" s="9" t="str">
        <f>IF($B27="N/A","N/A",IF(G27&gt;15,"No",IF(G27&lt;=0,"No","Yes")))</f>
        <v>Yes</v>
      </c>
      <c r="I27" s="10">
        <v>10.98</v>
      </c>
      <c r="J27" s="10">
        <v>-2.89</v>
      </c>
      <c r="K27" s="9" t="str">
        <f>IF(J27="Div by 0", "N/A", IF(J27="N/A","N/A", IF(J27&gt;30, "No", IF(J27&lt;-30, "No", "Yes"))))</f>
        <v>Yes</v>
      </c>
    </row>
    <row r="28" spans="1:11" x14ac:dyDescent="0.2">
      <c r="A28" s="81" t="s">
        <v>871</v>
      </c>
      <c r="B28" s="34" t="s">
        <v>217</v>
      </c>
      <c r="C28" s="83">
        <v>197.74337201</v>
      </c>
      <c r="D28" s="9" t="str">
        <f>IF($B28="N/A","N/A",IF(C28&gt;15,"No",IF(C28&lt;-15,"No","Yes")))</f>
        <v>N/A</v>
      </c>
      <c r="E28" s="36">
        <v>107.84760348</v>
      </c>
      <c r="F28" s="9" t="str">
        <f>IF($B28="N/A","N/A",IF(E28&gt;15,"No",IF(E28&lt;-15,"No","Yes")))</f>
        <v>N/A</v>
      </c>
      <c r="G28" s="36">
        <v>52.283933204</v>
      </c>
      <c r="H28" s="9" t="str">
        <f>IF($B28="N/A","N/A",IF(G28&gt;15,"No",IF(G28&lt;-15,"No","Yes")))</f>
        <v>N/A</v>
      </c>
      <c r="I28" s="10">
        <v>-45.5</v>
      </c>
      <c r="J28" s="10">
        <v>-51.5</v>
      </c>
      <c r="K28" s="9" t="str">
        <f>IF(J28="Div by 0", "N/A", IF(J28="N/A","N/A", IF(J28&gt;30, "No", IF(J28&lt;-30, "No", "Yes"))))</f>
        <v>No</v>
      </c>
    </row>
    <row r="29" spans="1:11" x14ac:dyDescent="0.2">
      <c r="A29" s="81" t="s">
        <v>377</v>
      </c>
      <c r="B29" s="34" t="s">
        <v>254</v>
      </c>
      <c r="C29" s="80">
        <v>20.39877959</v>
      </c>
      <c r="D29" s="9" t="str">
        <f>IF($B29="N/A","N/A",IF(C29&gt;35,"No",IF(C29&lt;10,"No","Yes")))</f>
        <v>Yes</v>
      </c>
      <c r="E29" s="8">
        <v>23.025268594</v>
      </c>
      <c r="F29" s="9" t="str">
        <f>IF($B29="N/A","N/A",IF(E29&gt;35,"No",IF(E29&lt;10,"No","Yes")))</f>
        <v>Yes</v>
      </c>
      <c r="G29" s="8">
        <v>23.696788462000001</v>
      </c>
      <c r="H29" s="9" t="str">
        <f>IF($B29="N/A","N/A",IF(G29&gt;35,"No",IF(G29&lt;10,"No","Yes")))</f>
        <v>Yes</v>
      </c>
      <c r="I29" s="10">
        <v>12.88</v>
      </c>
      <c r="J29" s="10">
        <v>2.9159999999999999</v>
      </c>
      <c r="K29" s="9" t="str">
        <f t="shared" ref="K29:K54" si="8">IF(J29="Div by 0", "N/A", IF(J29="N/A","N/A", IF(J29&gt;30, "No", IF(J29&lt;-30, "No", "Yes"))))</f>
        <v>Yes</v>
      </c>
    </row>
    <row r="30" spans="1:11" x14ac:dyDescent="0.2">
      <c r="A30" s="81" t="s">
        <v>378</v>
      </c>
      <c r="B30" s="34" t="s">
        <v>255</v>
      </c>
      <c r="C30" s="80">
        <v>9.7020208541000006</v>
      </c>
      <c r="D30" s="9" t="str">
        <f>IF($B30="N/A","N/A",IF(C30&gt;20,"No",IF(C30&lt;2,"No","Yes")))</f>
        <v>Yes</v>
      </c>
      <c r="E30" s="8">
        <v>10.272130911</v>
      </c>
      <c r="F30" s="9" t="str">
        <f>IF($B30="N/A","N/A",IF(E30&gt;20,"No",IF(E30&lt;2,"No","Yes")))</f>
        <v>Yes</v>
      </c>
      <c r="G30" s="8">
        <v>10.920295419</v>
      </c>
      <c r="H30" s="9" t="str">
        <f>IF($B30="N/A","N/A",IF(G30&gt;20,"No",IF(G30&lt;2,"No","Yes")))</f>
        <v>Yes</v>
      </c>
      <c r="I30" s="10">
        <v>5.8760000000000003</v>
      </c>
      <c r="J30" s="10">
        <v>6.31</v>
      </c>
      <c r="K30" s="9" t="str">
        <f t="shared" si="8"/>
        <v>Yes</v>
      </c>
    </row>
    <row r="31" spans="1:11" x14ac:dyDescent="0.2">
      <c r="A31" s="81" t="s">
        <v>379</v>
      </c>
      <c r="B31" s="34" t="s">
        <v>256</v>
      </c>
      <c r="C31" s="80">
        <v>1.8846632012</v>
      </c>
      <c r="D31" s="9" t="str">
        <f>IF($B31="N/A","N/A",IF(C31&gt;8,"No",IF(C31&lt;0.5,"No","Yes")))</f>
        <v>Yes</v>
      </c>
      <c r="E31" s="8">
        <v>1.8737805779000001</v>
      </c>
      <c r="F31" s="9" t="str">
        <f>IF($B31="N/A","N/A",IF(E31&gt;8,"No",IF(E31&lt;0.5,"No","Yes")))</f>
        <v>Yes</v>
      </c>
      <c r="G31" s="8">
        <v>2.0237381099</v>
      </c>
      <c r="H31" s="9" t="str">
        <f>IF($B31="N/A","N/A",IF(G31&gt;8,"No",IF(G31&lt;0.5,"No","Yes")))</f>
        <v>Yes</v>
      </c>
      <c r="I31" s="10">
        <v>-0.57699999999999996</v>
      </c>
      <c r="J31" s="10">
        <v>8.0030000000000001</v>
      </c>
      <c r="K31" s="9" t="str">
        <f t="shared" si="8"/>
        <v>Yes</v>
      </c>
    </row>
    <row r="32" spans="1:11" x14ac:dyDescent="0.2">
      <c r="A32" s="81" t="s">
        <v>380</v>
      </c>
      <c r="B32" s="34" t="s">
        <v>257</v>
      </c>
      <c r="C32" s="80">
        <v>4.5234556602999998</v>
      </c>
      <c r="D32" s="9" t="str">
        <f>IF($B32="N/A","N/A",IF(C32&gt;25,"No",IF(C32&lt;3,"No","Yes")))</f>
        <v>Yes</v>
      </c>
      <c r="E32" s="8">
        <v>4.6232991818000002</v>
      </c>
      <c r="F32" s="9" t="str">
        <f>IF($B32="N/A","N/A",IF(E32&gt;25,"No",IF(E32&lt;3,"No","Yes")))</f>
        <v>Yes</v>
      </c>
      <c r="G32" s="8">
        <v>4.8042953152000001</v>
      </c>
      <c r="H32" s="9" t="str">
        <f>IF($B32="N/A","N/A",IF(G32&gt;25,"No",IF(G32&lt;3,"No","Yes")))</f>
        <v>Yes</v>
      </c>
      <c r="I32" s="10">
        <v>2.2069999999999999</v>
      </c>
      <c r="J32" s="10">
        <v>3.915</v>
      </c>
      <c r="K32" s="9" t="str">
        <f t="shared" si="8"/>
        <v>Yes</v>
      </c>
    </row>
    <row r="33" spans="1:11" x14ac:dyDescent="0.2">
      <c r="A33" s="81" t="s">
        <v>381</v>
      </c>
      <c r="B33" s="34" t="s">
        <v>258</v>
      </c>
      <c r="C33" s="80">
        <v>5.6483829044</v>
      </c>
      <c r="D33" s="9" t="str">
        <f>IF($B33="N/A","N/A",IF(C33&gt;25,"No",IF(C33&lt;2,"No","Yes")))</f>
        <v>Yes</v>
      </c>
      <c r="E33" s="8">
        <v>6.9425677516000004</v>
      </c>
      <c r="F33" s="9" t="str">
        <f>IF($B33="N/A","N/A",IF(E33&gt;25,"No",IF(E33&lt;2,"No","Yes")))</f>
        <v>Yes</v>
      </c>
      <c r="G33" s="8">
        <v>7.3755156438</v>
      </c>
      <c r="H33" s="9" t="str">
        <f>IF($B33="N/A","N/A",IF(G33&gt;25,"No",IF(G33&lt;2,"No","Yes")))</f>
        <v>Yes</v>
      </c>
      <c r="I33" s="10">
        <v>22.91</v>
      </c>
      <c r="J33" s="10">
        <v>6.2359999999999998</v>
      </c>
      <c r="K33" s="9" t="str">
        <f t="shared" si="8"/>
        <v>Yes</v>
      </c>
    </row>
    <row r="34" spans="1:11" x14ac:dyDescent="0.2">
      <c r="A34" s="81" t="s">
        <v>382</v>
      </c>
      <c r="B34" s="34" t="s">
        <v>259</v>
      </c>
      <c r="C34" s="80">
        <v>1.3950528268</v>
      </c>
      <c r="D34" s="9" t="str">
        <f>IF($B34="N/A","N/A",IF(C34&gt;25,"No",IF(C34&lt;=0,"No","Yes")))</f>
        <v>Yes</v>
      </c>
      <c r="E34" s="8">
        <v>1.2950773739000001</v>
      </c>
      <c r="F34" s="9" t="str">
        <f>IF($B34="N/A","N/A",IF(E34&gt;25,"No",IF(E34&lt;=0,"No","Yes")))</f>
        <v>Yes</v>
      </c>
      <c r="G34" s="8">
        <v>1.25898065</v>
      </c>
      <c r="H34" s="9" t="str">
        <f>IF($B34="N/A","N/A",IF(G34&gt;25,"No",IF(G34&lt;=0,"No","Yes")))</f>
        <v>Yes</v>
      </c>
      <c r="I34" s="10">
        <v>-7.17</v>
      </c>
      <c r="J34" s="10">
        <v>-2.79</v>
      </c>
      <c r="K34" s="9" t="str">
        <f t="shared" si="8"/>
        <v>Yes</v>
      </c>
    </row>
    <row r="35" spans="1:11" x14ac:dyDescent="0.2">
      <c r="A35" s="81" t="s">
        <v>383</v>
      </c>
      <c r="B35" s="34" t="s">
        <v>260</v>
      </c>
      <c r="C35" s="80">
        <v>26.454020469</v>
      </c>
      <c r="D35" s="9" t="str">
        <f>IF($B35="N/A","N/A",IF(C35&gt;20,"No",IF(C35&lt;4,"No","Yes")))</f>
        <v>No</v>
      </c>
      <c r="E35" s="8">
        <v>27.007715289</v>
      </c>
      <c r="F35" s="9" t="str">
        <f>IF($B35="N/A","N/A",IF(E35&gt;20,"No",IF(E35&lt;4,"No","Yes")))</f>
        <v>No</v>
      </c>
      <c r="G35" s="8">
        <v>25.000819831000001</v>
      </c>
      <c r="H35" s="9" t="str">
        <f>IF($B35="N/A","N/A",IF(G35&gt;20,"No",IF(G35&lt;4,"No","Yes")))</f>
        <v>No</v>
      </c>
      <c r="I35" s="10">
        <v>2.093</v>
      </c>
      <c r="J35" s="10">
        <v>-7.43</v>
      </c>
      <c r="K35" s="9" t="str">
        <f t="shared" si="8"/>
        <v>Yes</v>
      </c>
    </row>
    <row r="36" spans="1:11" x14ac:dyDescent="0.2">
      <c r="A36" s="81" t="s">
        <v>384</v>
      </c>
      <c r="B36" s="34" t="s">
        <v>261</v>
      </c>
      <c r="C36" s="80">
        <v>5.0359779186000004</v>
      </c>
      <c r="D36" s="9" t="str">
        <f>IF($B36="N/A","N/A",IF(C36&gt;=3,"No",IF(C36&lt;0,"No","Yes")))</f>
        <v>No</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2.5032784242999999</v>
      </c>
      <c r="D37" s="9" t="str">
        <f>IF($B37="N/A","N/A",IF(C37&gt;=25,"No",IF(C37&lt;0,"No","Yes")))</f>
        <v>Yes</v>
      </c>
      <c r="E37" s="8">
        <v>2.0629984971000002</v>
      </c>
      <c r="F37" s="9" t="str">
        <f>IF($B37="N/A","N/A",IF(E37&gt;=25,"No",IF(E37&lt;0,"No","Yes")))</f>
        <v>Yes</v>
      </c>
      <c r="G37" s="8">
        <v>1.8555427581999999</v>
      </c>
      <c r="H37" s="9" t="str">
        <f>IF($B37="N/A","N/A",IF(G37&gt;=25,"No",IF(G37&lt;0,"No","Yes")))</f>
        <v>Yes</v>
      </c>
      <c r="I37" s="10">
        <v>-17.600000000000001</v>
      </c>
      <c r="J37" s="10">
        <v>-10.1</v>
      </c>
      <c r="K37" s="9" t="str">
        <f t="shared" si="8"/>
        <v>Yes</v>
      </c>
    </row>
    <row r="38" spans="1:11" x14ac:dyDescent="0.2">
      <c r="A38" s="81" t="s">
        <v>386</v>
      </c>
      <c r="B38" s="34" t="s">
        <v>225</v>
      </c>
      <c r="C38" s="80">
        <v>3.1550825998000001</v>
      </c>
      <c r="D38" s="9" t="str">
        <f>IF($B38="N/A","N/A",IF(C38&gt;3,"Yes","No"))</f>
        <v>Yes</v>
      </c>
      <c r="E38" s="8">
        <v>3.1639448025000001</v>
      </c>
      <c r="F38" s="9" t="str">
        <f>IF($B38="N/A","N/A",IF(E38&gt;3,"Yes","No"))</f>
        <v>Yes</v>
      </c>
      <c r="G38" s="8">
        <v>3.1847489417000001</v>
      </c>
      <c r="H38" s="9" t="str">
        <f>IF($B38="N/A","N/A",IF(G38&gt;3,"Yes","No"))</f>
        <v>Yes</v>
      </c>
      <c r="I38" s="10">
        <v>0.28089999999999998</v>
      </c>
      <c r="J38" s="10">
        <v>0.65749999999999997</v>
      </c>
      <c r="K38" s="9" t="str">
        <f t="shared" si="8"/>
        <v>Yes</v>
      </c>
    </row>
    <row r="39" spans="1:11" x14ac:dyDescent="0.2">
      <c r="A39" s="81" t="s">
        <v>387</v>
      </c>
      <c r="B39" s="34" t="s">
        <v>224</v>
      </c>
      <c r="C39" s="80">
        <v>0.64036515520000004</v>
      </c>
      <c r="D39" s="9" t="str">
        <f>IF($B39="N/A","N/A",IF(C39&gt;1,"Yes","No"))</f>
        <v>No</v>
      </c>
      <c r="E39" s="8">
        <v>0.66119888650000003</v>
      </c>
      <c r="F39" s="9" t="str">
        <f>IF($B39="N/A","N/A",IF(E39&gt;1,"Yes","No"))</f>
        <v>No</v>
      </c>
      <c r="G39" s="8">
        <v>0.72847493419999998</v>
      </c>
      <c r="H39" s="9" t="str">
        <f>IF($B39="N/A","N/A",IF(G39&gt;1,"Yes","No"))</f>
        <v>No</v>
      </c>
      <c r="I39" s="10">
        <v>3.2530000000000001</v>
      </c>
      <c r="J39" s="10">
        <v>10.17</v>
      </c>
      <c r="K39" s="9" t="str">
        <f t="shared" si="8"/>
        <v>Yes</v>
      </c>
    </row>
    <row r="40" spans="1:11" x14ac:dyDescent="0.2">
      <c r="A40" s="81" t="s">
        <v>388</v>
      </c>
      <c r="B40" s="34" t="s">
        <v>217</v>
      </c>
      <c r="C40" s="80">
        <v>2.8620112900000001E-2</v>
      </c>
      <c r="D40" s="9" t="str">
        <f>IF($B40="N/A","N/A",IF(C40&gt;15,"No",IF(C40&lt;-15,"No","Yes")))</f>
        <v>N/A</v>
      </c>
      <c r="E40" s="8">
        <v>2.66574324E-2</v>
      </c>
      <c r="F40" s="9" t="str">
        <f>IF($B40="N/A","N/A",IF(E40&gt;15,"No",IF(E40&lt;-15,"No","Yes")))</f>
        <v>N/A</v>
      </c>
      <c r="G40" s="8">
        <v>2.3960064199999999E-2</v>
      </c>
      <c r="H40" s="9" t="str">
        <f>IF($B40="N/A","N/A",IF(G40&gt;15,"No",IF(G40&lt;-15,"No","Yes")))</f>
        <v>N/A</v>
      </c>
      <c r="I40" s="10">
        <v>-6.86</v>
      </c>
      <c r="J40" s="10">
        <v>-10.1</v>
      </c>
      <c r="K40" s="9" t="str">
        <f t="shared" si="8"/>
        <v>Yes</v>
      </c>
    </row>
    <row r="41" spans="1:11" x14ac:dyDescent="0.2">
      <c r="A41" s="81" t="s">
        <v>389</v>
      </c>
      <c r="B41" s="34" t="s">
        <v>217</v>
      </c>
      <c r="C41" s="80">
        <v>7.3327100000000005E-5</v>
      </c>
      <c r="D41" s="9" t="str">
        <f>IF($B41="N/A","N/A",IF(C41&gt;15,"No",IF(C41&lt;-15,"No","Yes")))</f>
        <v>N/A</v>
      </c>
      <c r="E41" s="8">
        <v>6.1671299999999993E-5</v>
      </c>
      <c r="F41" s="9" t="str">
        <f>IF($B41="N/A","N/A",IF(E41&gt;15,"No",IF(E41&lt;-15,"No","Yes")))</f>
        <v>N/A</v>
      </c>
      <c r="G41" s="8">
        <v>1.49969E-5</v>
      </c>
      <c r="H41" s="9" t="str">
        <f>IF($B41="N/A","N/A",IF(G41&gt;15,"No",IF(G41&lt;-15,"No","Yes")))</f>
        <v>N/A</v>
      </c>
      <c r="I41" s="10">
        <v>-15.9</v>
      </c>
      <c r="J41" s="10">
        <v>-75.7</v>
      </c>
      <c r="K41" s="9" t="str">
        <f t="shared" si="8"/>
        <v>No</v>
      </c>
    </row>
    <row r="42" spans="1:11" x14ac:dyDescent="0.2">
      <c r="A42" s="81" t="s">
        <v>390</v>
      </c>
      <c r="B42" s="34" t="s">
        <v>263</v>
      </c>
      <c r="C42" s="80">
        <v>0</v>
      </c>
      <c r="D42" s="9" t="str">
        <f>IF($B42="N/A","N/A",IF(C42&gt;0,"Yes","No"))</f>
        <v>No</v>
      </c>
      <c r="E42" s="8">
        <v>0</v>
      </c>
      <c r="F42" s="9" t="str">
        <f>IF($B42="N/A","N/A",IF(E42&gt;0,"Yes","No"))</f>
        <v>No</v>
      </c>
      <c r="G42" s="8">
        <v>0</v>
      </c>
      <c r="H42" s="9" t="str">
        <f>IF($B42="N/A","N/A",IF(G42&gt;0,"Yes","No"))</f>
        <v>No</v>
      </c>
      <c r="I42" s="10" t="s">
        <v>1743</v>
      </c>
      <c r="J42" s="10" t="s">
        <v>1743</v>
      </c>
      <c r="K42" s="9" t="str">
        <f t="shared" si="8"/>
        <v>N/A</v>
      </c>
    </row>
    <row r="43" spans="1:11" x14ac:dyDescent="0.2">
      <c r="A43" s="81" t="s">
        <v>391</v>
      </c>
      <c r="B43" s="34" t="s">
        <v>263</v>
      </c>
      <c r="C43" s="80">
        <v>2.7742500885000001</v>
      </c>
      <c r="D43" s="9" t="str">
        <f>IF($B43="N/A","N/A",IF(C43&gt;0,"Yes","No"))</f>
        <v>Yes</v>
      </c>
      <c r="E43" s="8">
        <v>2.6369530086999999</v>
      </c>
      <c r="F43" s="9" t="str">
        <f>IF($B43="N/A","N/A",IF(E43&gt;0,"Yes","No"))</f>
        <v>Yes</v>
      </c>
      <c r="G43" s="8">
        <v>2.6005492868000002</v>
      </c>
      <c r="H43" s="9" t="str">
        <f>IF($B43="N/A","N/A",IF(G43&gt;0,"Yes","No"))</f>
        <v>Yes</v>
      </c>
      <c r="I43" s="10">
        <v>-4.95</v>
      </c>
      <c r="J43" s="10">
        <v>-1.38</v>
      </c>
      <c r="K43" s="9" t="str">
        <f t="shared" si="8"/>
        <v>Yes</v>
      </c>
    </row>
    <row r="44" spans="1:11" x14ac:dyDescent="0.2">
      <c r="A44" s="81" t="s">
        <v>392</v>
      </c>
      <c r="B44" s="34" t="s">
        <v>263</v>
      </c>
      <c r="C44" s="80">
        <v>7.7467211399999999E-2</v>
      </c>
      <c r="D44" s="9" t="str">
        <f>IF($B44="N/A","N/A",IF(C44&gt;0,"Yes","No"))</f>
        <v>Yes</v>
      </c>
      <c r="E44" s="8">
        <v>7.6205206799999994E-2</v>
      </c>
      <c r="F44" s="9" t="str">
        <f>IF($B44="N/A","N/A",IF(E44&gt;0,"Yes","No"))</f>
        <v>Yes</v>
      </c>
      <c r="G44" s="8">
        <v>7.3199920799999998E-2</v>
      </c>
      <c r="H44" s="9" t="str">
        <f>IF($B44="N/A","N/A",IF(G44&gt;0,"Yes","No"))</f>
        <v>Yes</v>
      </c>
      <c r="I44" s="10">
        <v>-1.63</v>
      </c>
      <c r="J44" s="10">
        <v>-3.94</v>
      </c>
      <c r="K44" s="9" t="str">
        <f t="shared" si="8"/>
        <v>Yes</v>
      </c>
    </row>
    <row r="45" spans="1:11" x14ac:dyDescent="0.2">
      <c r="A45" s="81" t="s">
        <v>393</v>
      </c>
      <c r="B45" s="34" t="s">
        <v>224</v>
      </c>
      <c r="C45" s="80">
        <v>0.1151573167</v>
      </c>
      <c r="D45" s="9" t="str">
        <f>IF($B45="N/A","N/A",IF(C45&gt;1,"Yes","No"))</f>
        <v>No</v>
      </c>
      <c r="E45" s="8">
        <v>9.8499392599999999E-2</v>
      </c>
      <c r="F45" s="9" t="str">
        <f>IF($B45="N/A","N/A",IF(E45&gt;1,"Yes","No"))</f>
        <v>No</v>
      </c>
      <c r="G45" s="8">
        <v>0.21145644</v>
      </c>
      <c r="H45" s="9" t="str">
        <f>IF($B45="N/A","N/A",IF(G45&gt;1,"Yes","No"))</f>
        <v>No</v>
      </c>
      <c r="I45" s="10">
        <v>-14.5</v>
      </c>
      <c r="J45" s="10">
        <v>114.7</v>
      </c>
      <c r="K45" s="9" t="str">
        <f t="shared" si="8"/>
        <v>No</v>
      </c>
    </row>
    <row r="46" spans="1:11" x14ac:dyDescent="0.2">
      <c r="A46" s="81" t="s">
        <v>394</v>
      </c>
      <c r="B46" s="34" t="s">
        <v>263</v>
      </c>
      <c r="C46" s="80">
        <v>9.8246970099999997E-2</v>
      </c>
      <c r="D46" s="9" t="str">
        <f>IF($B46="N/A","N/A",IF(C46&gt;0,"Yes","No"))</f>
        <v>Yes</v>
      </c>
      <c r="E46" s="8">
        <v>8.2413454100000005E-2</v>
      </c>
      <c r="F46" s="9" t="str">
        <f>IF($B46="N/A","N/A",IF(E46&gt;0,"Yes","No"))</f>
        <v>Yes</v>
      </c>
      <c r="G46" s="8">
        <v>8.810685E-2</v>
      </c>
      <c r="H46" s="9" t="str">
        <f>IF($B46="N/A","N/A",IF(G46&gt;0,"Yes","No"))</f>
        <v>Yes</v>
      </c>
      <c r="I46" s="10">
        <v>-16.100000000000001</v>
      </c>
      <c r="J46" s="10">
        <v>6.9080000000000004</v>
      </c>
      <c r="K46" s="9" t="str">
        <f t="shared" si="8"/>
        <v>Yes</v>
      </c>
    </row>
    <row r="47" spans="1:11" x14ac:dyDescent="0.2">
      <c r="A47" s="81" t="s">
        <v>395</v>
      </c>
      <c r="B47" s="34" t="s">
        <v>217</v>
      </c>
      <c r="C47" s="80">
        <v>8.7874012400000007E-2</v>
      </c>
      <c r="D47" s="9" t="str">
        <f>IF($B47="N/A","N/A",IF(C47&gt;15,"No",IF(C47&lt;-15,"No","Yes")))</f>
        <v>N/A</v>
      </c>
      <c r="E47" s="8">
        <v>0.1171035772</v>
      </c>
      <c r="F47" s="9" t="str">
        <f>IF($B47="N/A","N/A",IF(E47&gt;15,"No",IF(E47&lt;-15,"No","Yes")))</f>
        <v>N/A</v>
      </c>
      <c r="G47" s="8">
        <v>0.1265489309</v>
      </c>
      <c r="H47" s="9" t="str">
        <f>IF($B47="N/A","N/A",IF(G47&gt;15,"No",IF(G47&lt;-15,"No","Yes")))</f>
        <v>N/A</v>
      </c>
      <c r="I47" s="10">
        <v>33.26</v>
      </c>
      <c r="J47" s="10">
        <v>8.0660000000000007</v>
      </c>
      <c r="K47" s="9" t="str">
        <f t="shared" si="8"/>
        <v>Yes</v>
      </c>
    </row>
    <row r="48" spans="1:11" x14ac:dyDescent="0.2">
      <c r="A48" s="81" t="s">
        <v>396</v>
      </c>
      <c r="B48" s="34" t="s">
        <v>217</v>
      </c>
      <c r="C48" s="80">
        <v>0</v>
      </c>
      <c r="D48" s="9" t="str">
        <f>IF($B48="N/A","N/A",IF(C48&gt;15,"No",IF(C48&lt;-15,"No","Yes")))</f>
        <v>N/A</v>
      </c>
      <c r="E48" s="8">
        <v>0</v>
      </c>
      <c r="F48" s="9" t="str">
        <f>IF($B48="N/A","N/A",IF(E48&gt;15,"No",IF(E48&lt;-15,"No","Yes")))</f>
        <v>N/A</v>
      </c>
      <c r="G48" s="8">
        <v>0</v>
      </c>
      <c r="H48" s="9" t="str">
        <f>IF($B48="N/A","N/A",IF(G48&gt;15,"No",IF(G48&lt;-15,"No","Yes")))</f>
        <v>N/A</v>
      </c>
      <c r="I48" s="10" t="s">
        <v>1743</v>
      </c>
      <c r="J48" s="10" t="s">
        <v>1743</v>
      </c>
      <c r="K48" s="9" t="str">
        <f t="shared" si="8"/>
        <v>N/A</v>
      </c>
    </row>
    <row r="49" spans="1:11" x14ac:dyDescent="0.2">
      <c r="A49" s="81" t="s">
        <v>397</v>
      </c>
      <c r="B49" s="34" t="s">
        <v>217</v>
      </c>
      <c r="C49" s="80">
        <v>0.73556623239999996</v>
      </c>
      <c r="D49" s="9" t="str">
        <f>IF($B49="N/A","N/A",IF(C49&gt;15,"No",IF(C49&lt;-15,"No","Yes")))</f>
        <v>N/A</v>
      </c>
      <c r="E49" s="8">
        <v>1.3947022683000001</v>
      </c>
      <c r="F49" s="9" t="str">
        <f>IF($B49="N/A","N/A",IF(E49&gt;15,"No",IF(E49&lt;-15,"No","Yes")))</f>
        <v>N/A</v>
      </c>
      <c r="G49" s="8">
        <v>1.5794496334000001</v>
      </c>
      <c r="H49" s="9" t="str">
        <f>IF($B49="N/A","N/A",IF(G49&gt;15,"No",IF(G49&lt;-15,"No","Yes")))</f>
        <v>N/A</v>
      </c>
      <c r="I49" s="10">
        <v>89.61</v>
      </c>
      <c r="J49" s="10">
        <v>13.25</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0.27423753830000003</v>
      </c>
      <c r="D51" s="9" t="str">
        <f>IF($B51="N/A","N/A",IF(C51&gt;15,"No",IF(C51&lt;-15,"No","Yes")))</f>
        <v>N/A</v>
      </c>
      <c r="E51" s="8">
        <v>0.34021503149999999</v>
      </c>
      <c r="F51" s="9" t="str">
        <f>IF($B51="N/A","N/A",IF(E51&gt;15,"No",IF(E51&lt;-15,"No","Yes")))</f>
        <v>N/A</v>
      </c>
      <c r="G51" s="8">
        <v>0.39822296610000002</v>
      </c>
      <c r="H51" s="9" t="str">
        <f>IF($B51="N/A","N/A",IF(G51&gt;15,"No",IF(G51&lt;-15,"No","Yes")))</f>
        <v>N/A</v>
      </c>
      <c r="I51" s="10">
        <v>24.06</v>
      </c>
      <c r="J51" s="10">
        <v>17.05</v>
      </c>
      <c r="K51" s="9" t="str">
        <f t="shared" si="8"/>
        <v>Yes</v>
      </c>
    </row>
    <row r="52" spans="1:11" x14ac:dyDescent="0.2">
      <c r="A52" s="81" t="s">
        <v>400</v>
      </c>
      <c r="B52" s="34" t="s">
        <v>224</v>
      </c>
      <c r="C52" s="80">
        <v>14.454826615</v>
      </c>
      <c r="D52" s="9" t="str">
        <f>IF($B52="N/A","N/A",IF(C52&gt;1,"Yes","No"))</f>
        <v>Yes</v>
      </c>
      <c r="E52" s="8">
        <v>13.915328758999999</v>
      </c>
      <c r="F52" s="9" t="str">
        <f>IF($B52="N/A","N/A",IF(E52&gt;1,"Yes","No"))</f>
        <v>Yes</v>
      </c>
      <c r="G52" s="8">
        <v>13.630442129</v>
      </c>
      <c r="H52" s="9" t="str">
        <f>IF($B52="N/A","N/A",IF(G52&gt;1,"Yes","No"))</f>
        <v>Yes</v>
      </c>
      <c r="I52" s="10">
        <v>-3.73</v>
      </c>
      <c r="J52" s="10">
        <v>-2.0499999999999998</v>
      </c>
      <c r="K52" s="9" t="str">
        <f t="shared" si="8"/>
        <v>Yes</v>
      </c>
    </row>
    <row r="53" spans="1:11" x14ac:dyDescent="0.2">
      <c r="A53" s="81" t="s">
        <v>401</v>
      </c>
      <c r="B53" s="34" t="s">
        <v>263</v>
      </c>
      <c r="C53" s="80">
        <v>1.25107234E-2</v>
      </c>
      <c r="D53" s="9" t="str">
        <f>IF($B53="N/A","N/A",IF(C53&gt;0,"Yes","No"))</f>
        <v>Yes</v>
      </c>
      <c r="E53" s="8">
        <v>0.38386805460000001</v>
      </c>
      <c r="F53" s="9" t="str">
        <f>IF($B53="N/A","N/A",IF(E53&gt;0,"Yes","No"))</f>
        <v>Yes</v>
      </c>
      <c r="G53" s="8">
        <v>0.4187737326</v>
      </c>
      <c r="H53" s="9" t="str">
        <f>IF($B53="N/A","N/A",IF(G53&gt;0,"Yes","No"))</f>
        <v>Yes</v>
      </c>
      <c r="I53" s="10">
        <v>2968</v>
      </c>
      <c r="J53" s="10">
        <v>9.093</v>
      </c>
      <c r="K53" s="9" t="str">
        <f t="shared" si="8"/>
        <v>Yes</v>
      </c>
    </row>
    <row r="54" spans="1:11" x14ac:dyDescent="0.2">
      <c r="A54" s="81" t="s">
        <v>402</v>
      </c>
      <c r="B54" s="34" t="s">
        <v>264</v>
      </c>
      <c r="C54" s="80">
        <v>9.0248700000000002E-5</v>
      </c>
      <c r="D54" s="9" t="str">
        <f>IF($B54="N/A","N/A",IF(C54&gt;=1,"No",IF(C54&lt;0,"No","Yes")))</f>
        <v>Yes</v>
      </c>
      <c r="E54" s="8">
        <v>1.02786E-5</v>
      </c>
      <c r="F54" s="9" t="str">
        <f>IF($B54="N/A","N/A",IF(E54&gt;=1,"No",IF(E54&lt;0,"No","Yes")))</f>
        <v>Yes</v>
      </c>
      <c r="G54" s="8">
        <v>7.49846E-5</v>
      </c>
      <c r="H54" s="9" t="str">
        <f>IF($B54="N/A","N/A",IF(G54&gt;=1,"No",IF(G54&lt;0,"No","Yes")))</f>
        <v>Yes</v>
      </c>
      <c r="I54" s="10">
        <v>-88.6</v>
      </c>
      <c r="J54" s="10">
        <v>629.5</v>
      </c>
      <c r="K54" s="9" t="str">
        <f t="shared" si="8"/>
        <v>No</v>
      </c>
    </row>
    <row r="55" spans="1:11" x14ac:dyDescent="0.2">
      <c r="A55" s="81" t="s">
        <v>872</v>
      </c>
      <c r="B55" s="34" t="s">
        <v>217</v>
      </c>
      <c r="C55" s="83">
        <v>80.215567773000004</v>
      </c>
      <c r="D55" s="9" t="str">
        <f>IF($B55="N/A","N/A",IF(C55&gt;15,"No",IF(C55&lt;-15,"No","Yes")))</f>
        <v>N/A</v>
      </c>
      <c r="E55" s="36">
        <v>76.130388404000001</v>
      </c>
      <c r="F55" s="9" t="str">
        <f>IF($B55="N/A","N/A",IF(E55&gt;15,"No",IF(E55&lt;-15,"No","Yes")))</f>
        <v>N/A</v>
      </c>
      <c r="G55" s="36">
        <v>74.960091821000006</v>
      </c>
      <c r="H55" s="9" t="str">
        <f>IF($B55="N/A","N/A",IF(G55&gt;15,"No",IF(G55&lt;-15,"No","Yes")))</f>
        <v>N/A</v>
      </c>
      <c r="I55" s="10">
        <v>-5.09</v>
      </c>
      <c r="J55" s="10">
        <v>-1.54</v>
      </c>
      <c r="K55" s="9" t="str">
        <f t="shared" ref="K55:K74" si="9">IF(J55="Div by 0", "N/A", IF(J55="N/A","N/A", IF(J55&gt;30, "No", IF(J55&lt;-30, "No", "Yes"))))</f>
        <v>Yes</v>
      </c>
    </row>
    <row r="56" spans="1:11" x14ac:dyDescent="0.2">
      <c r="A56" s="81" t="s">
        <v>873</v>
      </c>
      <c r="B56" s="34" t="s">
        <v>265</v>
      </c>
      <c r="C56" s="83">
        <v>74.246039147999994</v>
      </c>
      <c r="D56" s="9" t="str">
        <f>IF($B56="N/A","N/A",IF(C56&gt;90,"No",IF(C56&lt;20,"No","Yes")))</f>
        <v>Yes</v>
      </c>
      <c r="E56" s="36">
        <v>64.847417355999994</v>
      </c>
      <c r="F56" s="9" t="str">
        <f>IF($B56="N/A","N/A",IF(E56&gt;90,"No",IF(E56&lt;20,"No","Yes")))</f>
        <v>Yes</v>
      </c>
      <c r="G56" s="36">
        <v>66.474319320000006</v>
      </c>
      <c r="H56" s="9" t="str">
        <f>IF($B56="N/A","N/A",IF(G56&gt;90,"No",IF(G56&lt;20,"No","Yes")))</f>
        <v>Yes</v>
      </c>
      <c r="I56" s="10">
        <v>-12.7</v>
      </c>
      <c r="J56" s="10">
        <v>2.5089999999999999</v>
      </c>
      <c r="K56" s="9" t="str">
        <f t="shared" si="9"/>
        <v>Yes</v>
      </c>
    </row>
    <row r="57" spans="1:11" x14ac:dyDescent="0.2">
      <c r="A57" s="81" t="s">
        <v>874</v>
      </c>
      <c r="B57" s="34" t="s">
        <v>266</v>
      </c>
      <c r="C57" s="83">
        <v>39.995986747000003</v>
      </c>
      <c r="D57" s="9" t="str">
        <f>IF($B57="N/A","N/A",IF(C57&gt;60,"No",IF(C57&lt;10,"No","Yes")))</f>
        <v>Yes</v>
      </c>
      <c r="E57" s="36">
        <v>38.418907816999997</v>
      </c>
      <c r="F57" s="9" t="str">
        <f>IF($B57="N/A","N/A",IF(E57&gt;60,"No",IF(E57&lt;10,"No","Yes")))</f>
        <v>Yes</v>
      </c>
      <c r="G57" s="36">
        <v>38.480723586000003</v>
      </c>
      <c r="H57" s="9" t="str">
        <f>IF($B57="N/A","N/A",IF(G57&gt;60,"No",IF(G57&lt;10,"No","Yes")))</f>
        <v>Yes</v>
      </c>
      <c r="I57" s="10">
        <v>-3.94</v>
      </c>
      <c r="J57" s="10">
        <v>0.16089999999999999</v>
      </c>
      <c r="K57" s="9" t="str">
        <f t="shared" si="9"/>
        <v>Yes</v>
      </c>
    </row>
    <row r="58" spans="1:11" ht="25.5" x14ac:dyDescent="0.2">
      <c r="A58" s="81" t="s">
        <v>875</v>
      </c>
      <c r="B58" s="34" t="s">
        <v>267</v>
      </c>
      <c r="C58" s="83">
        <v>34.094697242000002</v>
      </c>
      <c r="D58" s="9" t="str">
        <f>IF($B58="N/A","N/A",IF(C58&gt;100,"No",IF(C58&lt;10,"No","Yes")))</f>
        <v>Yes</v>
      </c>
      <c r="E58" s="36">
        <v>34.912037849999997</v>
      </c>
      <c r="F58" s="9" t="str">
        <f>IF($B58="N/A","N/A",IF(E58&gt;100,"No",IF(E58&lt;10,"No","Yes")))</f>
        <v>Yes</v>
      </c>
      <c r="G58" s="36">
        <v>35.562782988000002</v>
      </c>
      <c r="H58" s="9" t="str">
        <f>IF($B58="N/A","N/A",IF(G58&gt;100,"No",IF(G58&lt;10,"No","Yes")))</f>
        <v>Yes</v>
      </c>
      <c r="I58" s="10">
        <v>2.3969999999999998</v>
      </c>
      <c r="J58" s="10">
        <v>1.8640000000000001</v>
      </c>
      <c r="K58" s="9" t="str">
        <f t="shared" si="9"/>
        <v>Yes</v>
      </c>
    </row>
    <row r="59" spans="1:11" x14ac:dyDescent="0.2">
      <c r="A59" s="81" t="s">
        <v>876</v>
      </c>
      <c r="B59" s="34" t="s">
        <v>268</v>
      </c>
      <c r="C59" s="83">
        <v>54.485948071999999</v>
      </c>
      <c r="D59" s="9" t="str">
        <f>IF($B59="N/A","N/A",IF(C59&gt;100,"No",IF(C59&lt;20,"No","Yes")))</f>
        <v>Yes</v>
      </c>
      <c r="E59" s="36">
        <v>56.795449316000003</v>
      </c>
      <c r="F59" s="9" t="str">
        <f>IF($B59="N/A","N/A",IF(E59&gt;100,"No",IF(E59&lt;20,"No","Yes")))</f>
        <v>Yes</v>
      </c>
      <c r="G59" s="36">
        <v>109.55145012</v>
      </c>
      <c r="H59" s="9" t="str">
        <f>IF($B59="N/A","N/A",IF(G59&gt;100,"No",IF(G59&lt;20,"No","Yes")))</f>
        <v>No</v>
      </c>
      <c r="I59" s="10">
        <v>4.2389999999999999</v>
      </c>
      <c r="J59" s="10">
        <v>92.89</v>
      </c>
      <c r="K59" s="9" t="str">
        <f t="shared" si="9"/>
        <v>No</v>
      </c>
    </row>
    <row r="60" spans="1:11" x14ac:dyDescent="0.2">
      <c r="A60" s="81" t="s">
        <v>877</v>
      </c>
      <c r="B60" s="34" t="s">
        <v>268</v>
      </c>
      <c r="C60" s="83">
        <v>91.551844935999995</v>
      </c>
      <c r="D60" s="9" t="str">
        <f>IF($B60="N/A","N/A",IF(C60&gt;100,"No",IF(C60&lt;20,"No","Yes")))</f>
        <v>Yes</v>
      </c>
      <c r="E60" s="36">
        <v>79.014654108000002</v>
      </c>
      <c r="F60" s="9" t="str">
        <f>IF($B60="N/A","N/A",IF(E60&gt;100,"No",IF(E60&lt;20,"No","Yes")))</f>
        <v>Yes</v>
      </c>
      <c r="G60" s="36">
        <v>75.263863463000007</v>
      </c>
      <c r="H60" s="9" t="str">
        <f>IF($B60="N/A","N/A",IF(G60&gt;100,"No",IF(G60&lt;20,"No","Yes")))</f>
        <v>Yes</v>
      </c>
      <c r="I60" s="10">
        <v>-13.7</v>
      </c>
      <c r="J60" s="10">
        <v>-4.75</v>
      </c>
      <c r="K60" s="9" t="str">
        <f t="shared" si="9"/>
        <v>Yes</v>
      </c>
    </row>
    <row r="61" spans="1:11" ht="25.5" x14ac:dyDescent="0.2">
      <c r="A61" s="81" t="s">
        <v>878</v>
      </c>
      <c r="B61" s="34" t="s">
        <v>217</v>
      </c>
      <c r="C61" s="83">
        <v>118.12609268999999</v>
      </c>
      <c r="D61" s="9" t="str">
        <f>IF($B61="N/A","N/A",IF(C61&gt;15,"No",IF(C61&lt;-15,"No","Yes")))</f>
        <v>N/A</v>
      </c>
      <c r="E61" s="36">
        <v>134.18552278999999</v>
      </c>
      <c r="F61" s="9" t="str">
        <f>IF($B61="N/A","N/A",IF(E61&gt;15,"No",IF(E61&lt;-15,"No","Yes")))</f>
        <v>N/A</v>
      </c>
      <c r="G61" s="36">
        <v>133.72452828999999</v>
      </c>
      <c r="H61" s="9" t="str">
        <f>IF($B61="N/A","N/A",IF(G61&gt;15,"No",IF(G61&lt;-15,"No","Yes")))</f>
        <v>N/A</v>
      </c>
      <c r="I61" s="10">
        <v>13.6</v>
      </c>
      <c r="J61" s="10">
        <v>-0.34399999999999997</v>
      </c>
      <c r="K61" s="9" t="str">
        <f t="shared" si="9"/>
        <v>Yes</v>
      </c>
    </row>
    <row r="62" spans="1:11" x14ac:dyDescent="0.2">
      <c r="A62" s="81" t="s">
        <v>879</v>
      </c>
      <c r="B62" s="34" t="s">
        <v>269</v>
      </c>
      <c r="C62" s="83">
        <v>21.925960633999999</v>
      </c>
      <c r="D62" s="9" t="str">
        <f>IF($B62="N/A","N/A",IF(C62&gt;60,"No",IF(C62&lt;10,"No","Yes")))</f>
        <v>Yes</v>
      </c>
      <c r="E62" s="36">
        <v>20.972026150000001</v>
      </c>
      <c r="F62" s="9" t="str">
        <f>IF($B62="N/A","N/A",IF(E62&gt;60,"No",IF(E62&lt;10,"No","Yes")))</f>
        <v>Yes</v>
      </c>
      <c r="G62" s="36">
        <v>22.160956364</v>
      </c>
      <c r="H62" s="9" t="str">
        <f>IF($B62="N/A","N/A",IF(G62&gt;60,"No",IF(G62&lt;10,"No","Yes")))</f>
        <v>Yes</v>
      </c>
      <c r="I62" s="10">
        <v>-4.3499999999999996</v>
      </c>
      <c r="J62" s="10">
        <v>5.6689999999999996</v>
      </c>
      <c r="K62" s="9" t="str">
        <f t="shared" si="9"/>
        <v>Yes</v>
      </c>
    </row>
    <row r="63" spans="1:11" x14ac:dyDescent="0.2">
      <c r="A63" s="81" t="s">
        <v>880</v>
      </c>
      <c r="B63" s="34" t="s">
        <v>269</v>
      </c>
      <c r="C63" s="83">
        <v>8.9530419414000004</v>
      </c>
      <c r="D63" s="9" t="str">
        <f>IF($B63="N/A","N/A",IF(C63&gt;60,"No",IF(C63&lt;10,"No","Yes")))</f>
        <v>No</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593.50464735000003</v>
      </c>
      <c r="D64" s="9" t="str">
        <f t="shared" ref="D64:D74" si="10">IF($B64="N/A","N/A",IF(C64&gt;15,"No",IF(C64&lt;-15,"No","Yes")))</f>
        <v>N/A</v>
      </c>
      <c r="E64" s="36">
        <v>476.65465922999999</v>
      </c>
      <c r="F64" s="9" t="str">
        <f>IF($B64="N/A","N/A",IF(E64&gt;15,"No",IF(E64&lt;-15,"No","Yes")))</f>
        <v>N/A</v>
      </c>
      <c r="G64" s="36">
        <v>241.60193165000001</v>
      </c>
      <c r="H64" s="9" t="str">
        <f>IF($B64="N/A","N/A",IF(G64&gt;15,"No",IF(G64&lt;-15,"No","Yes")))</f>
        <v>N/A</v>
      </c>
      <c r="I64" s="10">
        <v>-19.7</v>
      </c>
      <c r="J64" s="10">
        <v>-49.3</v>
      </c>
      <c r="K64" s="9" t="str">
        <f t="shared" si="9"/>
        <v>No</v>
      </c>
    </row>
    <row r="65" spans="1:11" ht="15.75" customHeight="1" x14ac:dyDescent="0.2">
      <c r="A65" s="81" t="s">
        <v>882</v>
      </c>
      <c r="B65" s="34" t="s">
        <v>217</v>
      </c>
      <c r="C65" s="83">
        <v>57.354045173000003</v>
      </c>
      <c r="D65" s="9" t="str">
        <f t="shared" si="10"/>
        <v>N/A</v>
      </c>
      <c r="E65" s="36">
        <v>52.978713208999999</v>
      </c>
      <c r="F65" s="9" t="str">
        <f t="shared" ref="F65:F73" si="11">IF($B65="N/A","N/A",IF(E65&gt;15,"No",IF(E65&lt;-15,"No","Yes")))</f>
        <v>N/A</v>
      </c>
      <c r="G65" s="36">
        <v>52.292275236999998</v>
      </c>
      <c r="H65" s="9" t="str">
        <f t="shared" ref="H65:H86" si="12">IF($B65="N/A","N/A",IF(G65&gt;15,"No",IF(G65&lt;-15,"No","Yes")))</f>
        <v>N/A</v>
      </c>
      <c r="I65" s="10">
        <v>-7.63</v>
      </c>
      <c r="J65" s="10">
        <v>-1.3</v>
      </c>
      <c r="K65" s="9" t="str">
        <f t="shared" si="9"/>
        <v>Yes</v>
      </c>
    </row>
    <row r="66" spans="1:11" ht="25.5" x14ac:dyDescent="0.2">
      <c r="A66" s="81" t="s">
        <v>883</v>
      </c>
      <c r="B66" s="34" t="s">
        <v>217</v>
      </c>
      <c r="C66" s="83">
        <v>69.767381021999995</v>
      </c>
      <c r="D66" s="9" t="str">
        <f t="shared" si="10"/>
        <v>N/A</v>
      </c>
      <c r="E66" s="36">
        <v>67.930123741000003</v>
      </c>
      <c r="F66" s="9" t="str">
        <f t="shared" si="11"/>
        <v>N/A</v>
      </c>
      <c r="G66" s="36">
        <v>77.807603361999995</v>
      </c>
      <c r="H66" s="9" t="str">
        <f t="shared" si="12"/>
        <v>N/A</v>
      </c>
      <c r="I66" s="10">
        <v>-2.63</v>
      </c>
      <c r="J66" s="10">
        <v>14.54</v>
      </c>
      <c r="K66" s="9" t="str">
        <f t="shared" si="9"/>
        <v>Yes</v>
      </c>
    </row>
    <row r="67" spans="1:11" ht="25.5" x14ac:dyDescent="0.2">
      <c r="A67" s="81" t="s">
        <v>884</v>
      </c>
      <c r="B67" s="34" t="s">
        <v>217</v>
      </c>
      <c r="C67" s="83" t="s">
        <v>1743</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v>152.28254455999999</v>
      </c>
      <c r="D68" s="9" t="str">
        <f t="shared" si="10"/>
        <v>N/A</v>
      </c>
      <c r="E68" s="36">
        <v>145.06373636000001</v>
      </c>
      <c r="F68" s="9" t="str">
        <f t="shared" si="11"/>
        <v>N/A</v>
      </c>
      <c r="G68" s="36">
        <v>147.20860332999999</v>
      </c>
      <c r="H68" s="9" t="str">
        <f t="shared" si="12"/>
        <v>N/A</v>
      </c>
      <c r="I68" s="10">
        <v>-4.74</v>
      </c>
      <c r="J68" s="10">
        <v>1.4790000000000001</v>
      </c>
      <c r="K68" s="9" t="str">
        <f t="shared" si="9"/>
        <v>Yes</v>
      </c>
    </row>
    <row r="69" spans="1:11" ht="25.5" x14ac:dyDescent="0.2">
      <c r="A69" s="81" t="s">
        <v>886</v>
      </c>
      <c r="B69" s="34" t="s">
        <v>217</v>
      </c>
      <c r="C69" s="83">
        <v>832.00844618999997</v>
      </c>
      <c r="D69" s="9" t="str">
        <f t="shared" si="10"/>
        <v>N/A</v>
      </c>
      <c r="E69" s="36">
        <v>837.65477475</v>
      </c>
      <c r="F69" s="9" t="str">
        <f t="shared" si="11"/>
        <v>N/A</v>
      </c>
      <c r="G69" s="36">
        <v>862.50010243999998</v>
      </c>
      <c r="H69" s="9" t="str">
        <f t="shared" si="12"/>
        <v>N/A</v>
      </c>
      <c r="I69" s="10">
        <v>0.67859999999999998</v>
      </c>
      <c r="J69" s="10">
        <v>2.9660000000000002</v>
      </c>
      <c r="K69" s="9" t="str">
        <f t="shared" si="9"/>
        <v>Yes</v>
      </c>
    </row>
    <row r="70" spans="1:11" ht="25.5" x14ac:dyDescent="0.2">
      <c r="A70" s="81" t="s">
        <v>887</v>
      </c>
      <c r="B70" s="34" t="s">
        <v>217</v>
      </c>
      <c r="C70" s="83">
        <v>43.095954153999998</v>
      </c>
      <c r="D70" s="9" t="str">
        <f t="shared" si="10"/>
        <v>N/A</v>
      </c>
      <c r="E70" s="36">
        <v>45.230512365999999</v>
      </c>
      <c r="F70" s="9" t="str">
        <f t="shared" si="11"/>
        <v>N/A</v>
      </c>
      <c r="G70" s="36">
        <v>43.097541370999998</v>
      </c>
      <c r="H70" s="9" t="str">
        <f t="shared" si="12"/>
        <v>N/A</v>
      </c>
      <c r="I70" s="10">
        <v>4.9530000000000003</v>
      </c>
      <c r="J70" s="10">
        <v>-4.72</v>
      </c>
      <c r="K70" s="9" t="str">
        <f t="shared" si="9"/>
        <v>Yes</v>
      </c>
    </row>
    <row r="71" spans="1:11" x14ac:dyDescent="0.2">
      <c r="A71" s="81" t="s">
        <v>888</v>
      </c>
      <c r="B71" s="34" t="s">
        <v>217</v>
      </c>
      <c r="C71" s="83">
        <v>2834.3084739999999</v>
      </c>
      <c r="D71" s="9" t="str">
        <f t="shared" si="10"/>
        <v>N/A</v>
      </c>
      <c r="E71" s="36">
        <v>3025.4446246000002</v>
      </c>
      <c r="F71" s="9" t="str">
        <f t="shared" si="11"/>
        <v>N/A</v>
      </c>
      <c r="G71" s="36">
        <v>2793.9367943000002</v>
      </c>
      <c r="H71" s="9" t="str">
        <f t="shared" si="12"/>
        <v>N/A</v>
      </c>
      <c r="I71" s="10">
        <v>6.7439999999999998</v>
      </c>
      <c r="J71" s="10">
        <v>-7.65</v>
      </c>
      <c r="K71" s="9" t="str">
        <f t="shared" si="9"/>
        <v>Yes</v>
      </c>
    </row>
    <row r="72" spans="1:11" ht="25.5" x14ac:dyDescent="0.2">
      <c r="A72" s="81" t="s">
        <v>889</v>
      </c>
      <c r="B72" s="34" t="s">
        <v>217</v>
      </c>
      <c r="C72" s="83">
        <v>4106.5597606000001</v>
      </c>
      <c r="D72" s="9" t="str">
        <f t="shared" si="10"/>
        <v>N/A</v>
      </c>
      <c r="E72" s="36">
        <v>3028.2444297000002</v>
      </c>
      <c r="F72" s="9" t="str">
        <f t="shared" si="11"/>
        <v>N/A</v>
      </c>
      <c r="G72" s="36">
        <v>2610.0212022999999</v>
      </c>
      <c r="H72" s="9" t="str">
        <f t="shared" si="12"/>
        <v>N/A</v>
      </c>
      <c r="I72" s="10">
        <v>-26.3</v>
      </c>
      <c r="J72" s="10">
        <v>-13.8</v>
      </c>
      <c r="K72" s="9" t="str">
        <f t="shared" si="9"/>
        <v>Yes</v>
      </c>
    </row>
    <row r="73" spans="1:11" x14ac:dyDescent="0.2">
      <c r="A73" s="81" t="s">
        <v>890</v>
      </c>
      <c r="B73" s="34" t="s">
        <v>217</v>
      </c>
      <c r="C73" s="83">
        <v>56.156878812999999</v>
      </c>
      <c r="D73" s="9" t="str">
        <f t="shared" si="10"/>
        <v>N/A</v>
      </c>
      <c r="E73" s="36">
        <v>59.087067978</v>
      </c>
      <c r="F73" s="9" t="str">
        <f t="shared" si="11"/>
        <v>N/A</v>
      </c>
      <c r="G73" s="36">
        <v>62.288313498000001</v>
      </c>
      <c r="H73" s="9" t="str">
        <f t="shared" si="12"/>
        <v>N/A</v>
      </c>
      <c r="I73" s="10">
        <v>5.218</v>
      </c>
      <c r="J73" s="10">
        <v>5.4180000000000001</v>
      </c>
      <c r="K73" s="9" t="str">
        <f t="shared" si="9"/>
        <v>Yes</v>
      </c>
    </row>
    <row r="74" spans="1:11" x14ac:dyDescent="0.2">
      <c r="A74" s="81" t="s">
        <v>891</v>
      </c>
      <c r="B74" s="34" t="s">
        <v>217</v>
      </c>
      <c r="C74" s="83">
        <v>323.51127142000001</v>
      </c>
      <c r="D74" s="9" t="str">
        <f t="shared" si="10"/>
        <v>N/A</v>
      </c>
      <c r="E74" s="36">
        <v>719.61471624000001</v>
      </c>
      <c r="F74" s="9" t="str">
        <f>IF($B74="N/A","N/A",IF(E74&gt;15,"No",IF(E74&lt;-15,"No","Yes")))</f>
        <v>N/A</v>
      </c>
      <c r="G74" s="36">
        <v>646.19485030999999</v>
      </c>
      <c r="H74" s="9" t="str">
        <f t="shared" si="12"/>
        <v>N/A</v>
      </c>
      <c r="I74" s="10">
        <v>122.4</v>
      </c>
      <c r="J74" s="10">
        <v>-10.199999999999999</v>
      </c>
      <c r="K74" s="9" t="str">
        <f t="shared" si="9"/>
        <v>Yes</v>
      </c>
    </row>
    <row r="75" spans="1:11" x14ac:dyDescent="0.2">
      <c r="A75" s="81" t="s">
        <v>892</v>
      </c>
      <c r="B75" s="34" t="s">
        <v>217</v>
      </c>
      <c r="C75" s="80">
        <v>3.8877721555</v>
      </c>
      <c r="D75" s="9" t="str">
        <f t="shared" ref="D75:D80" si="13">IF($B75="N/A","N/A",IF(C75&gt;15,"No",IF(C75&lt;-15,"No","Yes")))</f>
        <v>N/A</v>
      </c>
      <c r="E75" s="8">
        <v>3.8855558961000001</v>
      </c>
      <c r="F75" s="9" t="str">
        <f>IF($B75="N/A","N/A",IF(E75&gt;15,"No",IF(E75&lt;-15,"No","Yes")))</f>
        <v>N/A</v>
      </c>
      <c r="G75" s="8">
        <v>3.88165038</v>
      </c>
      <c r="H75" s="9" t="str">
        <f t="shared" si="12"/>
        <v>N/A</v>
      </c>
      <c r="I75" s="10">
        <v>-5.7000000000000002E-2</v>
      </c>
      <c r="J75" s="10">
        <v>-0.10100000000000001</v>
      </c>
      <c r="K75" s="9" t="str">
        <f t="shared" ref="K75:K80" si="14">IF(J75="Div by 0", "N/A", IF(J75="N/A","N/A", IF(J75&gt;30, "No", IF(J75&lt;-30, "No", "Yes"))))</f>
        <v>Yes</v>
      </c>
    </row>
    <row r="76" spans="1:11" x14ac:dyDescent="0.2">
      <c r="A76" s="81" t="s">
        <v>893</v>
      </c>
      <c r="B76" s="34" t="s">
        <v>217</v>
      </c>
      <c r="C76" s="80">
        <v>1.1579187773999999</v>
      </c>
      <c r="D76" s="9" t="str">
        <f t="shared" si="13"/>
        <v>N/A</v>
      </c>
      <c r="E76" s="8">
        <v>1.2189749526</v>
      </c>
      <c r="F76" s="9" t="str">
        <f t="shared" ref="F76:F86" si="15">IF($B76="N/A","N/A",IF(E76&gt;15,"No",IF(E76&lt;-15,"No","Yes")))</f>
        <v>N/A</v>
      </c>
      <c r="G76" s="8">
        <v>1.3290762103</v>
      </c>
      <c r="H76" s="9" t="str">
        <f t="shared" si="12"/>
        <v>N/A</v>
      </c>
      <c r="I76" s="10">
        <v>5.2729999999999997</v>
      </c>
      <c r="J76" s="10">
        <v>9.032</v>
      </c>
      <c r="K76" s="9" t="str">
        <f t="shared" si="14"/>
        <v>Yes</v>
      </c>
    </row>
    <row r="77" spans="1:11" x14ac:dyDescent="0.2">
      <c r="A77" s="81" t="s">
        <v>894</v>
      </c>
      <c r="B77" s="34" t="s">
        <v>217</v>
      </c>
      <c r="C77" s="80">
        <v>1.4641043487000001</v>
      </c>
      <c r="D77" s="9" t="str">
        <f t="shared" si="13"/>
        <v>N/A</v>
      </c>
      <c r="E77" s="8">
        <v>1.4171043789</v>
      </c>
      <c r="F77" s="9" t="str">
        <f t="shared" si="15"/>
        <v>N/A</v>
      </c>
      <c r="G77" s="8">
        <v>1.4353493180000001</v>
      </c>
      <c r="H77" s="9" t="str">
        <f t="shared" si="12"/>
        <v>N/A</v>
      </c>
      <c r="I77" s="10">
        <v>-3.21</v>
      </c>
      <c r="J77" s="10">
        <v>1.2869999999999999</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2.6249336461000001</v>
      </c>
      <c r="D79" s="9" t="str">
        <f t="shared" si="13"/>
        <v>N/A</v>
      </c>
      <c r="E79" s="8">
        <v>2.5543134263999998</v>
      </c>
      <c r="F79" s="9" t="str">
        <f t="shared" si="15"/>
        <v>N/A</v>
      </c>
      <c r="G79" s="8">
        <v>2.6196253571999999</v>
      </c>
      <c r="H79" s="9" t="str">
        <f t="shared" si="12"/>
        <v>N/A</v>
      </c>
      <c r="I79" s="10">
        <v>-2.69</v>
      </c>
      <c r="J79" s="10">
        <v>2.5569999999999999</v>
      </c>
      <c r="K79" s="9" t="str">
        <f t="shared" si="14"/>
        <v>Yes</v>
      </c>
    </row>
    <row r="80" spans="1:11" ht="25.5" x14ac:dyDescent="0.2">
      <c r="A80" s="81" t="s">
        <v>897</v>
      </c>
      <c r="B80" s="34" t="s">
        <v>217</v>
      </c>
      <c r="C80" s="85" t="s">
        <v>217</v>
      </c>
      <c r="D80" s="9" t="str">
        <f t="shared" si="13"/>
        <v>N/A</v>
      </c>
      <c r="E80" s="85" t="s">
        <v>217</v>
      </c>
      <c r="F80" s="9" t="str">
        <f t="shared" si="15"/>
        <v>N/A</v>
      </c>
      <c r="G80" s="85">
        <v>2.6196253571999999</v>
      </c>
      <c r="H80" s="9" t="str">
        <f t="shared" si="12"/>
        <v>N/A</v>
      </c>
      <c r="I80" s="10" t="s">
        <v>217</v>
      </c>
      <c r="J80" s="86" t="s">
        <v>217</v>
      </c>
      <c r="K80" s="9" t="str">
        <f t="shared" si="14"/>
        <v>N/A</v>
      </c>
    </row>
    <row r="81" spans="1:11" x14ac:dyDescent="0.2">
      <c r="A81" s="81" t="s">
        <v>898</v>
      </c>
      <c r="B81" s="34" t="s">
        <v>217</v>
      </c>
      <c r="C81" s="87">
        <v>56.720213854000001</v>
      </c>
      <c r="D81" s="9" t="str">
        <f t="shared" ref="D81:D86" si="16">IF($B81="N/A","N/A",IF(C81&gt;15,"No",IF(C81&lt;-15,"No","Yes")))</f>
        <v>N/A</v>
      </c>
      <c r="E81" s="88">
        <v>62.460376349999997</v>
      </c>
      <c r="F81" s="9" t="str">
        <f t="shared" si="15"/>
        <v>N/A</v>
      </c>
      <c r="G81" s="88">
        <v>61.298121031999997</v>
      </c>
      <c r="H81" s="9" t="str">
        <f>IF($B81="N/A","N/A",IF(G81&gt;15,"No",IF(G81&lt;-15,"No","Yes")))</f>
        <v>N/A</v>
      </c>
      <c r="I81" s="10">
        <v>10.119999999999999</v>
      </c>
      <c r="J81" s="10">
        <v>-1.86</v>
      </c>
      <c r="K81" s="9" t="str">
        <f t="shared" ref="K81:K86" si="17">IF(J81="Div by 0", "N/A", IF(J81="N/A","N/A", IF(J81&gt;30, "No", IF(J81&lt;-30, "No", "Yes"))))</f>
        <v>Yes</v>
      </c>
    </row>
    <row r="82" spans="1:11" x14ac:dyDescent="0.2">
      <c r="A82" s="81" t="s">
        <v>899</v>
      </c>
      <c r="B82" s="34" t="s">
        <v>217</v>
      </c>
      <c r="C82" s="87">
        <v>68.208500377999997</v>
      </c>
      <c r="D82" s="9" t="str">
        <f t="shared" si="16"/>
        <v>N/A</v>
      </c>
      <c r="E82" s="88">
        <v>71.190308952999999</v>
      </c>
      <c r="F82" s="9" t="str">
        <f t="shared" si="15"/>
        <v>N/A</v>
      </c>
      <c r="G82" s="88">
        <v>69.452781435000006</v>
      </c>
      <c r="H82" s="9" t="str">
        <f t="shared" si="12"/>
        <v>N/A</v>
      </c>
      <c r="I82" s="10">
        <v>4.3719999999999999</v>
      </c>
      <c r="J82" s="10">
        <v>-2.44</v>
      </c>
      <c r="K82" s="9" t="str">
        <f t="shared" si="17"/>
        <v>Yes</v>
      </c>
    </row>
    <row r="83" spans="1:11" x14ac:dyDescent="0.2">
      <c r="A83" s="81" t="s">
        <v>900</v>
      </c>
      <c r="B83" s="34" t="s">
        <v>217</v>
      </c>
      <c r="C83" s="87">
        <v>116.63952798</v>
      </c>
      <c r="D83" s="9" t="str">
        <f t="shared" si="16"/>
        <v>N/A</v>
      </c>
      <c r="E83" s="88">
        <v>117.21151447</v>
      </c>
      <c r="F83" s="9" t="str">
        <f t="shared" si="15"/>
        <v>N/A</v>
      </c>
      <c r="G83" s="88">
        <v>115.6757346</v>
      </c>
      <c r="H83" s="9" t="str">
        <f t="shared" si="12"/>
        <v>N/A</v>
      </c>
      <c r="I83" s="10">
        <v>0.4904</v>
      </c>
      <c r="J83" s="10">
        <v>-1.31</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738.70643941000003</v>
      </c>
      <c r="D85" s="9" t="str">
        <f t="shared" si="16"/>
        <v>N/A</v>
      </c>
      <c r="E85" s="88">
        <v>738.84335577000002</v>
      </c>
      <c r="F85" s="9" t="str">
        <f t="shared" si="15"/>
        <v>N/A</v>
      </c>
      <c r="G85" s="88">
        <v>719.66689501999997</v>
      </c>
      <c r="H85" s="9" t="str">
        <f t="shared" si="12"/>
        <v>N/A</v>
      </c>
      <c r="I85" s="10">
        <v>1.8499999999999999E-2</v>
      </c>
      <c r="J85" s="10">
        <v>-2.6</v>
      </c>
      <c r="K85" s="9" t="str">
        <f t="shared" si="17"/>
        <v>Yes</v>
      </c>
    </row>
    <row r="86" spans="1:11" ht="25.5" x14ac:dyDescent="0.2">
      <c r="A86" s="81" t="s">
        <v>903</v>
      </c>
      <c r="B86" s="34" t="s">
        <v>217</v>
      </c>
      <c r="C86" s="89" t="s">
        <v>217</v>
      </c>
      <c r="D86" s="9" t="str">
        <f t="shared" si="16"/>
        <v>N/A</v>
      </c>
      <c r="E86" s="89" t="s">
        <v>217</v>
      </c>
      <c r="F86" s="9" t="str">
        <f t="shared" si="15"/>
        <v>N/A</v>
      </c>
      <c r="G86" s="89">
        <v>719.66689501999997</v>
      </c>
      <c r="H86" s="9" t="str">
        <f t="shared" si="12"/>
        <v>N/A</v>
      </c>
      <c r="I86" s="10" t="s">
        <v>217</v>
      </c>
      <c r="J86" s="10" t="s">
        <v>217</v>
      </c>
      <c r="K86" s="9" t="str">
        <f t="shared" si="17"/>
        <v>N/A</v>
      </c>
    </row>
    <row r="87" spans="1:11" x14ac:dyDescent="0.2">
      <c r="A87" s="81" t="s">
        <v>32</v>
      </c>
      <c r="B87" s="34" t="s">
        <v>270</v>
      </c>
      <c r="C87" s="80">
        <v>90.218678757999996</v>
      </c>
      <c r="D87" s="9" t="str">
        <f>IF($B87="N/A","N/A",IF(C87&gt;60,"Yes","No"))</f>
        <v>Yes</v>
      </c>
      <c r="E87" s="8">
        <v>89.673932371999996</v>
      </c>
      <c r="F87" s="9" t="str">
        <f>IF($B87="N/A","N/A",IF(E87&gt;60,"Yes","No"))</f>
        <v>Yes</v>
      </c>
      <c r="G87" s="8">
        <v>89.044366859999997</v>
      </c>
      <c r="H87" s="9" t="str">
        <f>IF($B87="N/A","N/A",IF(G87&gt;60,"Yes","No"))</f>
        <v>Yes</v>
      </c>
      <c r="I87" s="10">
        <v>-0.60399999999999998</v>
      </c>
      <c r="J87" s="10">
        <v>-0.70199999999999996</v>
      </c>
      <c r="K87" s="9" t="str">
        <f t="shared" ref="K87:K105" si="18">IF(J87="Div by 0", "N/A", IF(J87="N/A","N/A", IF(J87&gt;30, "No", IF(J87&lt;-30, "No", "Yes"))))</f>
        <v>Yes</v>
      </c>
    </row>
    <row r="88" spans="1:11" x14ac:dyDescent="0.2">
      <c r="A88" s="81" t="s">
        <v>39</v>
      </c>
      <c r="B88" s="34" t="s">
        <v>271</v>
      </c>
      <c r="C88" s="80">
        <v>99.643787658999997</v>
      </c>
      <c r="D88" s="9" t="str">
        <f>IF($B88="N/A","N/A",IF(C88&gt;100,"No",IF(C88&lt;85,"No","Yes")))</f>
        <v>Yes</v>
      </c>
      <c r="E88" s="8">
        <v>99.81146201</v>
      </c>
      <c r="F88" s="9" t="str">
        <f>IF($B88="N/A","N/A",IF(E88&gt;100,"No",IF(E88&lt;85,"No","Yes")))</f>
        <v>Yes</v>
      </c>
      <c r="G88" s="8">
        <v>99.851228918999993</v>
      </c>
      <c r="H88" s="9" t="str">
        <f>IF($B88="N/A","N/A",IF(G88&gt;100,"No",IF(G88&lt;85,"No","Yes")))</f>
        <v>Yes</v>
      </c>
      <c r="I88" s="10">
        <v>0.16830000000000001</v>
      </c>
      <c r="J88" s="10">
        <v>3.9800000000000002E-2</v>
      </c>
      <c r="K88" s="9" t="str">
        <f t="shared" si="18"/>
        <v>Yes</v>
      </c>
    </row>
    <row r="89" spans="1:11" x14ac:dyDescent="0.2">
      <c r="A89" s="81" t="s">
        <v>904</v>
      </c>
      <c r="B89" s="34" t="s">
        <v>217</v>
      </c>
      <c r="C89" s="80">
        <v>28.651681143000001</v>
      </c>
      <c r="D89" s="9" t="str">
        <f>IF($B89="N/A","N/A",IF(C89&gt;15,"No",IF(C89&lt;-15,"No","Yes")))</f>
        <v>N/A</v>
      </c>
      <c r="E89" s="8">
        <v>30.634510463000002</v>
      </c>
      <c r="F89" s="9" t="str">
        <f>IF($B89="N/A","N/A",IF(E89&gt;15,"No",IF(E89&lt;-15,"No","Yes")))</f>
        <v>N/A</v>
      </c>
      <c r="G89" s="8">
        <v>30.288287881999999</v>
      </c>
      <c r="H89" s="9" t="str">
        <f>IF($B89="N/A","N/A",IF(G89&gt;15,"No",IF(G89&lt;-15,"No","Yes")))</f>
        <v>N/A</v>
      </c>
      <c r="I89" s="10">
        <v>6.92</v>
      </c>
      <c r="J89" s="10">
        <v>-1.1299999999999999</v>
      </c>
      <c r="K89" s="9" t="str">
        <f t="shared" si="18"/>
        <v>Yes</v>
      </c>
    </row>
    <row r="90" spans="1:11" x14ac:dyDescent="0.2">
      <c r="A90" s="81" t="s">
        <v>845</v>
      </c>
      <c r="B90" s="34" t="s">
        <v>272</v>
      </c>
      <c r="C90" s="80">
        <v>3.8969329867</v>
      </c>
      <c r="D90" s="9" t="str">
        <f>IF($B90="N/A","N/A",IF(C90&gt;25,"No",IF(C90&lt;5,"No","Yes")))</f>
        <v>No</v>
      </c>
      <c r="E90" s="8">
        <v>4.0985244610000002</v>
      </c>
      <c r="F90" s="9" t="str">
        <f>IF($B90="N/A","N/A",IF(E90&gt;25,"No",IF(E90&lt;5,"No","Yes")))</f>
        <v>No</v>
      </c>
      <c r="G90" s="8">
        <v>3.8080527754000002</v>
      </c>
      <c r="H90" s="9" t="str">
        <f>IF($B90="N/A","N/A",IF(G90&gt;25,"No",IF(G90&lt;5,"No","Yes")))</f>
        <v>No</v>
      </c>
      <c r="I90" s="10">
        <v>5.173</v>
      </c>
      <c r="J90" s="10">
        <v>-7.09</v>
      </c>
      <c r="K90" s="9" t="str">
        <f t="shared" si="18"/>
        <v>Yes</v>
      </c>
    </row>
    <row r="91" spans="1:11" x14ac:dyDescent="0.2">
      <c r="A91" s="81" t="s">
        <v>846</v>
      </c>
      <c r="B91" s="34" t="s">
        <v>273</v>
      </c>
      <c r="C91" s="80">
        <v>52.839997246999999</v>
      </c>
      <c r="D91" s="9" t="str">
        <f>IF($B91="N/A","N/A",IF(C91&gt;70,"No",IF(C91&lt;40,"No","Yes")))</f>
        <v>Yes</v>
      </c>
      <c r="E91" s="8">
        <v>51.456302612000002</v>
      </c>
      <c r="F91" s="9" t="str">
        <f>IF($B91="N/A","N/A",IF(E91&gt;70,"No",IF(E91&lt;40,"No","Yes")))</f>
        <v>Yes</v>
      </c>
      <c r="G91" s="8">
        <v>51.487940350999999</v>
      </c>
      <c r="H91" s="9" t="str">
        <f>IF($B91="N/A","N/A",IF(G91&gt;70,"No",IF(G91&lt;40,"No","Yes")))</f>
        <v>Yes</v>
      </c>
      <c r="I91" s="10">
        <v>-2.62</v>
      </c>
      <c r="J91" s="10">
        <v>6.1499999999999999E-2</v>
      </c>
      <c r="K91" s="9" t="str">
        <f t="shared" si="18"/>
        <v>Yes</v>
      </c>
    </row>
    <row r="92" spans="1:11" x14ac:dyDescent="0.2">
      <c r="A92" s="81" t="s">
        <v>847</v>
      </c>
      <c r="B92" s="34" t="s">
        <v>274</v>
      </c>
      <c r="C92" s="80">
        <v>43.263069766999998</v>
      </c>
      <c r="D92" s="9" t="str">
        <f>IF($B92="N/A","N/A",IF(C92&gt;55,"No",IF(C92&lt;20,"No","Yes")))</f>
        <v>Yes</v>
      </c>
      <c r="E92" s="8">
        <v>44.445172927000002</v>
      </c>
      <c r="F92" s="9" t="str">
        <f>IF($B92="N/A","N/A",IF(E92&gt;55,"No",IF(E92&lt;20,"No","Yes")))</f>
        <v>Yes</v>
      </c>
      <c r="G92" s="8">
        <v>44.704006872999997</v>
      </c>
      <c r="H92" s="9" t="str">
        <f>IF($B92="N/A","N/A",IF(G92&gt;55,"No",IF(G92&lt;20,"No","Yes")))</f>
        <v>Yes</v>
      </c>
      <c r="I92" s="10">
        <v>2.7320000000000002</v>
      </c>
      <c r="J92" s="10">
        <v>0.58240000000000003</v>
      </c>
      <c r="K92" s="9" t="str">
        <f t="shared" si="18"/>
        <v>Yes</v>
      </c>
    </row>
    <row r="93" spans="1:11" x14ac:dyDescent="0.2">
      <c r="A93" s="81" t="s">
        <v>167</v>
      </c>
      <c r="B93" s="34" t="s">
        <v>250</v>
      </c>
      <c r="C93" s="80">
        <v>99.800589899000002</v>
      </c>
      <c r="D93" s="9" t="str">
        <f>IF($B93="N/A","N/A",IF(C93&gt;95,"Yes","No"))</f>
        <v>Yes</v>
      </c>
      <c r="E93" s="8">
        <v>99.999989721000006</v>
      </c>
      <c r="F93" s="9" t="str">
        <f>IF($B93="N/A","N/A",IF(E93&gt;95,"Yes","No"))</f>
        <v>Yes</v>
      </c>
      <c r="G93" s="8">
        <v>99.999925015000002</v>
      </c>
      <c r="H93" s="9" t="str">
        <f>IF($B93="N/A","N/A",IF(G93&gt;95,"Yes","No"))</f>
        <v>Yes</v>
      </c>
      <c r="I93" s="10">
        <v>0.19980000000000001</v>
      </c>
      <c r="J93" s="10">
        <v>0</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99.986906090999994</v>
      </c>
      <c r="D98" s="9" t="str">
        <f>IF($B98="N/A","N/A",IF(C98&gt;100,"No",IF(C98&lt;98,"No","Yes")))</f>
        <v>Yes</v>
      </c>
      <c r="E98" s="8">
        <v>99.999989075000002</v>
      </c>
      <c r="F98" s="9" t="str">
        <f>IF($B98="N/A","N/A",IF(E98&gt;100,"No",IF(E98&lt;98,"No","Yes")))</f>
        <v>Yes</v>
      </c>
      <c r="G98" s="8">
        <v>99.999920175</v>
      </c>
      <c r="H98" s="9" t="str">
        <f>IF($B98="N/A","N/A",IF(G98&gt;100,"No",IF(G98&lt;98,"No","Yes")))</f>
        <v>Yes</v>
      </c>
      <c r="I98" s="10">
        <v>1.3100000000000001E-2</v>
      </c>
      <c r="J98" s="10">
        <v>0</v>
      </c>
      <c r="K98" s="9" t="str">
        <f t="shared" si="18"/>
        <v>Yes</v>
      </c>
    </row>
    <row r="99" spans="1:11" x14ac:dyDescent="0.2">
      <c r="A99" s="81" t="s">
        <v>44</v>
      </c>
      <c r="B99" s="34" t="s">
        <v>217</v>
      </c>
      <c r="C99" s="80">
        <v>64.142316489999999</v>
      </c>
      <c r="D99" s="9" t="str">
        <f>IF($B99="N/A","N/A",IF(C99&gt;15,"No",IF(C99&lt;-15,"No","Yes")))</f>
        <v>N/A</v>
      </c>
      <c r="E99" s="8">
        <v>64.541972638000004</v>
      </c>
      <c r="F99" s="9" t="str">
        <f>IF($B99="N/A","N/A",IF(E99&gt;15,"No",IF(E99&lt;-15,"No","Yes")))</f>
        <v>N/A</v>
      </c>
      <c r="G99" s="8">
        <v>62.761318238999998</v>
      </c>
      <c r="H99" s="9" t="str">
        <f>IF($B99="N/A","N/A",IF(G99&gt;15,"No",IF(G99&lt;-15,"No","Yes")))</f>
        <v>N/A</v>
      </c>
      <c r="I99" s="10">
        <v>0.62309999999999999</v>
      </c>
      <c r="J99" s="10">
        <v>-2.76</v>
      </c>
      <c r="K99" s="9" t="str">
        <f t="shared" si="18"/>
        <v>Yes</v>
      </c>
    </row>
    <row r="100" spans="1:11" x14ac:dyDescent="0.2">
      <c r="A100" s="81" t="s">
        <v>45</v>
      </c>
      <c r="B100" s="34" t="s">
        <v>217</v>
      </c>
      <c r="C100" s="80">
        <v>35.857683510000001</v>
      </c>
      <c r="D100" s="9" t="str">
        <f>IF($B100="N/A","N/A",IF(C100&gt;15,"No",IF(C100&lt;-15,"No","Yes")))</f>
        <v>N/A</v>
      </c>
      <c r="E100" s="8">
        <v>35.458027362000003</v>
      </c>
      <c r="F100" s="9" t="str">
        <f>IF($B100="N/A","N/A",IF(E100&gt;15,"No",IF(E100&lt;-15,"No","Yes")))</f>
        <v>N/A</v>
      </c>
      <c r="G100" s="8">
        <v>37.238681761000002</v>
      </c>
      <c r="H100" s="9" t="str">
        <f>IF($B100="N/A","N/A",IF(G100&gt;15,"No",IF(G100&lt;-15,"No","Yes")))</f>
        <v>N/A</v>
      </c>
      <c r="I100" s="10">
        <v>-1.1100000000000001</v>
      </c>
      <c r="J100" s="10">
        <v>5.0220000000000002</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91.354621981999998</v>
      </c>
      <c r="D107" s="9" t="str">
        <f t="shared" ref="D107:D130" si="19">IF($B107="N/A","N/A",IF(C107&gt;15,"No",IF(C107&lt;-15,"No","Yes")))</f>
        <v>N/A</v>
      </c>
      <c r="E107" s="9">
        <v>91.058854595</v>
      </c>
      <c r="F107" s="9" t="str">
        <f t="shared" ref="F107:F130" si="20">IF($B107="N/A","N/A",IF(E107&gt;15,"No",IF(E107&lt;-15,"No","Yes")))</f>
        <v>N/A</v>
      </c>
      <c r="G107" s="8">
        <v>90.867056386000002</v>
      </c>
      <c r="H107" s="9" t="str">
        <f t="shared" ref="H107:H130" si="21">IF($B107="N/A","N/A",IF(G107&gt;15,"No",IF(G107&lt;-15,"No","Yes")))</f>
        <v>N/A</v>
      </c>
      <c r="I107" s="10">
        <v>-0.32400000000000001</v>
      </c>
      <c r="J107" s="10">
        <v>-0.21099999999999999</v>
      </c>
      <c r="K107" s="9" t="str">
        <f t="shared" ref="K107:K130" si="22">IF(J107="Div by 0", "N/A", IF(J107="N/A","N/A", IF(J107&gt;30, "No", IF(J107&lt;-30, "No", "Yes"))))</f>
        <v>Yes</v>
      </c>
    </row>
    <row r="108" spans="1:11" x14ac:dyDescent="0.2">
      <c r="A108" s="81" t="s">
        <v>908</v>
      </c>
      <c r="B108" s="34" t="s">
        <v>217</v>
      </c>
      <c r="C108" s="90">
        <v>6.0204443721000001</v>
      </c>
      <c r="D108" s="34" t="s">
        <v>217</v>
      </c>
      <c r="E108" s="9">
        <v>6.3868422572999997</v>
      </c>
      <c r="F108" s="34" t="s">
        <v>217</v>
      </c>
      <c r="G108" s="8">
        <v>6.5133182563999998</v>
      </c>
      <c r="H108" s="34" t="s">
        <v>217</v>
      </c>
      <c r="I108" s="10">
        <v>6.0860000000000003</v>
      </c>
      <c r="J108" s="10">
        <v>1.98</v>
      </c>
      <c r="K108" s="9" t="str">
        <f t="shared" si="22"/>
        <v>Yes</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0.73266135290000001</v>
      </c>
      <c r="D110" s="9" t="str">
        <f t="shared" si="19"/>
        <v>N/A</v>
      </c>
      <c r="E110" s="9">
        <v>1.392456404</v>
      </c>
      <c r="F110" s="9" t="str">
        <f t="shared" si="20"/>
        <v>N/A</v>
      </c>
      <c r="G110" s="8">
        <v>1.5771151143</v>
      </c>
      <c r="H110" s="9" t="str">
        <f t="shared" si="21"/>
        <v>N/A</v>
      </c>
      <c r="I110" s="10">
        <v>90.05</v>
      </c>
      <c r="J110" s="10">
        <v>13.26</v>
      </c>
      <c r="K110" s="9" t="str">
        <f t="shared" si="22"/>
        <v>Yes</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1.3948723294000001</v>
      </c>
      <c r="D112" s="9" t="str">
        <f t="shared" si="19"/>
        <v>N/A</v>
      </c>
      <c r="E112" s="9">
        <v>1.2950157025</v>
      </c>
      <c r="F112" s="9" t="str">
        <f t="shared" si="20"/>
        <v>N/A</v>
      </c>
      <c r="G112" s="8">
        <v>1.2588356798</v>
      </c>
      <c r="H112" s="9" t="str">
        <f t="shared" si="21"/>
        <v>N/A</v>
      </c>
      <c r="I112" s="10">
        <v>-7.16</v>
      </c>
      <c r="J112" s="10">
        <v>-2.79</v>
      </c>
      <c r="K112" s="9" t="str">
        <f t="shared" si="22"/>
        <v>Yes</v>
      </c>
    </row>
    <row r="113" spans="1:11" x14ac:dyDescent="0.2">
      <c r="A113" s="81" t="s">
        <v>913</v>
      </c>
      <c r="B113" s="34" t="s">
        <v>217</v>
      </c>
      <c r="C113" s="90">
        <v>1.58837678E-2</v>
      </c>
      <c r="D113" s="9" t="str">
        <f t="shared" si="19"/>
        <v>N/A</v>
      </c>
      <c r="E113" s="9">
        <v>0</v>
      </c>
      <c r="F113" s="9" t="str">
        <f t="shared" si="20"/>
        <v>N/A</v>
      </c>
      <c r="G113" s="8">
        <v>0</v>
      </c>
      <c r="H113" s="9" t="str">
        <f t="shared" si="21"/>
        <v>N/A</v>
      </c>
      <c r="I113" s="10">
        <v>-100</v>
      </c>
      <c r="J113" s="10" t="s">
        <v>1743</v>
      </c>
      <c r="K113" s="9" t="str">
        <f t="shared" si="22"/>
        <v>N/A</v>
      </c>
    </row>
    <row r="114" spans="1:11" x14ac:dyDescent="0.2">
      <c r="A114" s="81" t="s">
        <v>914</v>
      </c>
      <c r="B114" s="34" t="s">
        <v>217</v>
      </c>
      <c r="C114" s="90">
        <v>5.0860772200000001E-2</v>
      </c>
      <c r="D114" s="9" t="str">
        <f t="shared" si="19"/>
        <v>N/A</v>
      </c>
      <c r="E114" s="9">
        <v>4.66749183E-2</v>
      </c>
      <c r="F114" s="9" t="str">
        <f t="shared" si="20"/>
        <v>N/A</v>
      </c>
      <c r="G114" s="8">
        <v>4.5165695899999997E-2</v>
      </c>
      <c r="H114" s="9" t="str">
        <f t="shared" si="21"/>
        <v>N/A</v>
      </c>
      <c r="I114" s="10">
        <v>-8.23</v>
      </c>
      <c r="J114" s="10">
        <v>-3.23</v>
      </c>
      <c r="K114" s="9" t="str">
        <f t="shared" si="22"/>
        <v>Yes</v>
      </c>
    </row>
    <row r="115" spans="1:11" x14ac:dyDescent="0.2">
      <c r="A115" s="81" t="s">
        <v>915</v>
      </c>
      <c r="B115" s="34" t="s">
        <v>217</v>
      </c>
      <c r="C115" s="90">
        <v>1.6549859491000001</v>
      </c>
      <c r="D115" s="9" t="str">
        <f t="shared" si="19"/>
        <v>N/A</v>
      </c>
      <c r="E115" s="9">
        <v>1.5586400814000001</v>
      </c>
      <c r="F115" s="9" t="str">
        <f t="shared" si="20"/>
        <v>N/A</v>
      </c>
      <c r="G115" s="8">
        <v>1.4974815187999999</v>
      </c>
      <c r="H115" s="9" t="str">
        <f t="shared" si="21"/>
        <v>N/A</v>
      </c>
      <c r="I115" s="10">
        <v>-5.82</v>
      </c>
      <c r="J115" s="10">
        <v>-3.92</v>
      </c>
      <c r="K115" s="9" t="str">
        <f t="shared" si="22"/>
        <v>Yes</v>
      </c>
    </row>
    <row r="116" spans="1:11" x14ac:dyDescent="0.2">
      <c r="A116" s="81" t="s">
        <v>916</v>
      </c>
      <c r="B116" s="34" t="s">
        <v>217</v>
      </c>
      <c r="C116" s="90">
        <v>0.45631425180000001</v>
      </c>
      <c r="D116" s="9" t="str">
        <f t="shared" si="19"/>
        <v>N/A</v>
      </c>
      <c r="E116" s="9">
        <v>0.46464207909999999</v>
      </c>
      <c r="F116" s="9" t="str">
        <f t="shared" si="20"/>
        <v>N/A</v>
      </c>
      <c r="G116" s="8">
        <v>0.52132760649999998</v>
      </c>
      <c r="H116" s="9" t="str">
        <f t="shared" si="21"/>
        <v>N/A</v>
      </c>
      <c r="I116" s="10">
        <v>1.825</v>
      </c>
      <c r="J116" s="10">
        <v>12.2</v>
      </c>
      <c r="K116" s="9" t="str">
        <f t="shared" si="22"/>
        <v>Yes</v>
      </c>
    </row>
    <row r="117" spans="1:11" x14ac:dyDescent="0.2">
      <c r="A117" s="81" t="s">
        <v>917</v>
      </c>
      <c r="B117" s="34" t="s">
        <v>217</v>
      </c>
      <c r="C117" s="90">
        <v>9.7254234699999997E-2</v>
      </c>
      <c r="D117" s="9" t="str">
        <f t="shared" si="19"/>
        <v>N/A</v>
      </c>
      <c r="E117" s="9">
        <v>8.1709373000000002E-2</v>
      </c>
      <c r="F117" s="9" t="str">
        <f t="shared" si="20"/>
        <v>N/A</v>
      </c>
      <c r="G117" s="8">
        <v>8.6932092000000002E-2</v>
      </c>
      <c r="H117" s="9" t="str">
        <f t="shared" si="21"/>
        <v>N/A</v>
      </c>
      <c r="I117" s="10">
        <v>-16</v>
      </c>
      <c r="J117" s="10">
        <v>6.3920000000000003</v>
      </c>
      <c r="K117" s="9" t="str">
        <f t="shared" si="22"/>
        <v>Yes</v>
      </c>
    </row>
    <row r="118" spans="1:11" x14ac:dyDescent="0.2">
      <c r="A118" s="81" t="s">
        <v>918</v>
      </c>
      <c r="B118" s="34" t="s">
        <v>217</v>
      </c>
      <c r="C118" s="90">
        <v>1.6176117141999999</v>
      </c>
      <c r="D118" s="9" t="str">
        <f t="shared" si="19"/>
        <v>N/A</v>
      </c>
      <c r="E118" s="9">
        <v>1.5477036988999999</v>
      </c>
      <c r="F118" s="9" t="str">
        <f t="shared" si="20"/>
        <v>N/A</v>
      </c>
      <c r="G118" s="8">
        <v>1.5264605491000001</v>
      </c>
      <c r="H118" s="9" t="str">
        <f t="shared" si="21"/>
        <v>N/A</v>
      </c>
      <c r="I118" s="10">
        <v>-4.32</v>
      </c>
      <c r="J118" s="10">
        <v>-1.37</v>
      </c>
      <c r="K118" s="9" t="str">
        <f t="shared" si="22"/>
        <v>Yes</v>
      </c>
    </row>
    <row r="119" spans="1:11" x14ac:dyDescent="0.2">
      <c r="A119" s="81" t="s">
        <v>919</v>
      </c>
      <c r="B119" s="34" t="s">
        <v>217</v>
      </c>
      <c r="C119" s="90">
        <v>2.6249336461000001</v>
      </c>
      <c r="D119" s="9" t="str">
        <f t="shared" si="19"/>
        <v>N/A</v>
      </c>
      <c r="E119" s="9">
        <v>2.5543031478999998</v>
      </c>
      <c r="F119" s="9" t="str">
        <f t="shared" si="20"/>
        <v>N/A</v>
      </c>
      <c r="G119" s="8">
        <v>2.6196253571999999</v>
      </c>
      <c r="H119" s="9" t="str">
        <f t="shared" si="21"/>
        <v>N/A</v>
      </c>
      <c r="I119" s="10">
        <v>-2.69</v>
      </c>
      <c r="J119" s="10">
        <v>2.5569999999999999</v>
      </c>
      <c r="K119" s="9" t="str">
        <f t="shared" si="22"/>
        <v>Yes</v>
      </c>
    </row>
    <row r="120" spans="1:11" x14ac:dyDescent="0.2">
      <c r="A120" s="81" t="s">
        <v>920</v>
      </c>
      <c r="B120" s="34" t="s">
        <v>217</v>
      </c>
      <c r="C120" s="90">
        <v>1.8160854849000001</v>
      </c>
      <c r="D120" s="9" t="str">
        <f t="shared" si="19"/>
        <v>N/A</v>
      </c>
      <c r="E120" s="9">
        <v>1.2840741807</v>
      </c>
      <c r="F120" s="9" t="str">
        <f t="shared" si="20"/>
        <v>N/A</v>
      </c>
      <c r="G120" s="8">
        <v>1.2647994513</v>
      </c>
      <c r="H120" s="9" t="str">
        <f t="shared" si="21"/>
        <v>N/A</v>
      </c>
      <c r="I120" s="10">
        <v>-29.3</v>
      </c>
      <c r="J120" s="10">
        <v>-1.5</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1.25107234E-2</v>
      </c>
      <c r="D123" s="9" t="str">
        <f t="shared" si="19"/>
        <v>N/A</v>
      </c>
      <c r="E123" s="9">
        <v>0.3838629153</v>
      </c>
      <c r="F123" s="9" t="str">
        <f t="shared" si="20"/>
        <v>N/A</v>
      </c>
      <c r="G123" s="8">
        <v>0.4187737326</v>
      </c>
      <c r="H123" s="9" t="str">
        <f t="shared" si="21"/>
        <v>N/A</v>
      </c>
      <c r="I123" s="10">
        <v>2968</v>
      </c>
      <c r="J123" s="10">
        <v>9.0950000000000006</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0.25835377040000002</v>
      </c>
      <c r="D125" s="9" t="str">
        <f t="shared" si="19"/>
        <v>N/A</v>
      </c>
      <c r="E125" s="9">
        <v>0.34020989219999997</v>
      </c>
      <c r="F125" s="9" t="str">
        <f t="shared" si="20"/>
        <v>N/A</v>
      </c>
      <c r="G125" s="8">
        <v>0.39822296610000002</v>
      </c>
      <c r="H125" s="9" t="str">
        <f t="shared" si="21"/>
        <v>N/A</v>
      </c>
      <c r="I125" s="10">
        <v>31.68</v>
      </c>
      <c r="J125" s="10">
        <v>17.05</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0.47603358849999999</v>
      </c>
      <c r="D127" s="9" t="str">
        <f t="shared" si="19"/>
        <v>N/A</v>
      </c>
      <c r="E127" s="9">
        <v>0.48558463499999999</v>
      </c>
      <c r="F127" s="9" t="str">
        <f t="shared" si="20"/>
        <v>N/A</v>
      </c>
      <c r="G127" s="8">
        <v>0.4758619724</v>
      </c>
      <c r="H127" s="9" t="str">
        <f t="shared" si="21"/>
        <v>N/A</v>
      </c>
      <c r="I127" s="10">
        <v>2.0059999999999998</v>
      </c>
      <c r="J127" s="10">
        <v>-2</v>
      </c>
      <c r="K127" s="9" t="str">
        <f t="shared" si="22"/>
        <v>Yes</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6.1950078800000002E-2</v>
      </c>
      <c r="D130" s="9" t="str">
        <f t="shared" si="19"/>
        <v>N/A</v>
      </c>
      <c r="E130" s="9">
        <v>6.0571524699999997E-2</v>
      </c>
      <c r="F130" s="9" t="str">
        <f t="shared" si="20"/>
        <v>N/A</v>
      </c>
      <c r="G130" s="8">
        <v>6.1967234699999998E-2</v>
      </c>
      <c r="H130" s="9" t="str">
        <f t="shared" si="21"/>
        <v>N/A</v>
      </c>
      <c r="I130" s="10">
        <v>-2.23</v>
      </c>
      <c r="J130" s="10">
        <v>2.3039999999999998</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1502432</v>
      </c>
      <c r="D6" s="9" t="str">
        <f>IF($B6="N/A","N/A",IF(C6&gt;15,"No",IF(C6&lt;-15,"No","Yes")))</f>
        <v>N/A</v>
      </c>
      <c r="E6" s="35">
        <v>1660508</v>
      </c>
      <c r="F6" s="9" t="str">
        <f>IF($B6="N/A","N/A",IF(E6&gt;15,"No",IF(E6&lt;-15,"No","Yes")))</f>
        <v>N/A</v>
      </c>
      <c r="G6" s="35">
        <v>1516525</v>
      </c>
      <c r="H6" s="9" t="str">
        <f>IF($B6="N/A","N/A",IF(G6&gt;15,"No",IF(G6&lt;-15,"No","Yes")))</f>
        <v>N/A</v>
      </c>
      <c r="I6" s="10">
        <v>10.52</v>
      </c>
      <c r="J6" s="10">
        <v>-8.67</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24.240960655999999</v>
      </c>
      <c r="D9" s="9" t="str">
        <f t="shared" ref="D9:D17" si="1">IF($B9="N/A","N/A",IF(C9&gt;15,"No",IF(C9&lt;-15,"No","Yes")))</f>
        <v>N/A</v>
      </c>
      <c r="E9" s="36">
        <v>23.528854422999999</v>
      </c>
      <c r="F9" s="9" t="str">
        <f>IF($B9="N/A","N/A",IF(E9&gt;15,"No",IF(E9&lt;-15,"No","Yes")))</f>
        <v>N/A</v>
      </c>
      <c r="G9" s="36">
        <v>24.698160597000001</v>
      </c>
      <c r="H9" s="9" t="str">
        <f>IF($B9="N/A","N/A",IF(G9&gt;15,"No",IF(G9&lt;-15,"No","Yes")))</f>
        <v>N/A</v>
      </c>
      <c r="I9" s="10">
        <v>-2.94</v>
      </c>
      <c r="J9" s="10">
        <v>4.97</v>
      </c>
      <c r="K9" s="9" t="str">
        <f t="shared" si="0"/>
        <v>Yes</v>
      </c>
    </row>
    <row r="10" spans="1:11" x14ac:dyDescent="0.2">
      <c r="A10" s="81" t="s">
        <v>16</v>
      </c>
      <c r="B10" s="34" t="s">
        <v>217</v>
      </c>
      <c r="C10" s="80">
        <v>0.92463419309999995</v>
      </c>
      <c r="D10" s="9" t="str">
        <f t="shared" si="1"/>
        <v>N/A</v>
      </c>
      <c r="E10" s="8">
        <v>2.7821004175000001</v>
      </c>
      <c r="F10" s="9" t="str">
        <f>IF($B10="N/A","N/A",IF(E10&gt;15,"No",IF(E10&lt;-15,"No","Yes")))</f>
        <v>N/A</v>
      </c>
      <c r="G10" s="8">
        <v>3.5629481875</v>
      </c>
      <c r="H10" s="9" t="str">
        <f>IF($B10="N/A","N/A",IF(G10&gt;15,"No",IF(G10&lt;-15,"No","Yes")))</f>
        <v>N/A</v>
      </c>
      <c r="I10" s="10">
        <v>200.9</v>
      </c>
      <c r="J10" s="10">
        <v>28.07</v>
      </c>
      <c r="K10" s="9" t="str">
        <f t="shared" si="0"/>
        <v>Yes</v>
      </c>
    </row>
    <row r="11" spans="1:11" x14ac:dyDescent="0.2">
      <c r="A11" s="81" t="s">
        <v>36</v>
      </c>
      <c r="B11" s="34" t="s">
        <v>217</v>
      </c>
      <c r="C11" s="80">
        <v>4.3939888925000004</v>
      </c>
      <c r="D11" s="9" t="str">
        <f t="shared" si="1"/>
        <v>N/A</v>
      </c>
      <c r="E11" s="8">
        <v>2.1432600113000002</v>
      </c>
      <c r="F11" s="9" t="str">
        <f>IF($B11="N/A","N/A",IF(E11&gt;15,"No",IF(E11&lt;-15,"No","Yes")))</f>
        <v>N/A</v>
      </c>
      <c r="G11" s="8">
        <v>1.8939393939</v>
      </c>
      <c r="H11" s="9" t="str">
        <f>IF($B11="N/A","N/A",IF(G11&gt;15,"No",IF(G11&lt;-15,"No","Yes")))</f>
        <v>N/A</v>
      </c>
      <c r="I11" s="10">
        <v>-51.2</v>
      </c>
      <c r="J11" s="10">
        <v>-11.6</v>
      </c>
      <c r="K11" s="9" t="str">
        <f t="shared" si="0"/>
        <v>Yes</v>
      </c>
    </row>
    <row r="12" spans="1:11" x14ac:dyDescent="0.2">
      <c r="A12" s="81" t="s">
        <v>37</v>
      </c>
      <c r="B12" s="34" t="s">
        <v>217</v>
      </c>
      <c r="C12" s="80">
        <v>0.38143959789999998</v>
      </c>
      <c r="D12" s="9" t="str">
        <f t="shared" si="1"/>
        <v>N/A</v>
      </c>
      <c r="E12" s="8">
        <v>0.60938669329999995</v>
      </c>
      <c r="F12" s="9" t="str">
        <f>IF($B12="N/A","N/A",IF(E12&gt;15,"No",IF(E12&lt;-15,"No","Yes")))</f>
        <v>N/A</v>
      </c>
      <c r="G12" s="8">
        <v>0.5669737775</v>
      </c>
      <c r="H12" s="9" t="str">
        <f>IF($B12="N/A","N/A",IF(G12&gt;15,"No",IF(G12&lt;-15,"No","Yes")))</f>
        <v>N/A</v>
      </c>
      <c r="I12" s="10">
        <v>59.76</v>
      </c>
      <c r="J12" s="10">
        <v>-6.96</v>
      </c>
      <c r="K12" s="9" t="str">
        <f t="shared" si="0"/>
        <v>Yes</v>
      </c>
    </row>
    <row r="13" spans="1:11" x14ac:dyDescent="0.2">
      <c r="A13" s="81" t="s">
        <v>38</v>
      </c>
      <c r="B13" s="34" t="s">
        <v>217</v>
      </c>
      <c r="C13" s="80">
        <v>0.91843698819999997</v>
      </c>
      <c r="D13" s="9" t="str">
        <f t="shared" si="1"/>
        <v>N/A</v>
      </c>
      <c r="E13" s="8">
        <v>2.8216587755</v>
      </c>
      <c r="F13" s="9" t="str">
        <f>IF($B13="N/A","N/A",IF(E13&gt;15,"No",IF(E13&lt;-15,"No","Yes")))</f>
        <v>N/A</v>
      </c>
      <c r="G13" s="8">
        <v>3.6368338949000001</v>
      </c>
      <c r="H13" s="9" t="str">
        <f>IF($B13="N/A","N/A",IF(G13&gt;15,"No",IF(G13&lt;-15,"No","Yes")))</f>
        <v>N/A</v>
      </c>
      <c r="I13" s="10">
        <v>207.2</v>
      </c>
      <c r="J13" s="10">
        <v>28.89</v>
      </c>
      <c r="K13" s="9" t="str">
        <f t="shared" si="0"/>
        <v>Yes</v>
      </c>
    </row>
    <row r="14" spans="1:11" x14ac:dyDescent="0.2">
      <c r="A14" s="81" t="s">
        <v>676</v>
      </c>
      <c r="B14" s="34" t="s">
        <v>217</v>
      </c>
      <c r="C14" s="80">
        <v>45.985242593000002</v>
      </c>
      <c r="D14" s="9" t="str">
        <f t="shared" si="1"/>
        <v>N/A</v>
      </c>
      <c r="E14" s="8">
        <v>42.183657050000001</v>
      </c>
      <c r="F14" s="9" t="str">
        <f t="shared" ref="F14:F33" si="2">IF($B14="N/A","N/A",IF(E14&gt;15,"No",IF(E14&lt;-15,"No","Yes")))</f>
        <v>N/A</v>
      </c>
      <c r="G14" s="8">
        <v>43.281053725</v>
      </c>
      <c r="H14" s="9" t="str">
        <f t="shared" ref="H14:H33" si="3">IF($B14="N/A","N/A",IF(G14&gt;15,"No",IF(G14&lt;-15,"No","Yes")))</f>
        <v>N/A</v>
      </c>
      <c r="I14" s="10">
        <v>-8.27</v>
      </c>
      <c r="J14" s="10">
        <v>2.601</v>
      </c>
      <c r="K14" s="9" t="str">
        <f t="shared" ref="K14:K30" si="4">IF(J14="Div by 0", "N/A", IF(J14="N/A","N/A", IF(J14&gt;30, "No", IF(J14&lt;-30, "No", "Yes"))))</f>
        <v>Yes</v>
      </c>
    </row>
    <row r="15" spans="1:11" x14ac:dyDescent="0.2">
      <c r="A15" s="81" t="s">
        <v>677</v>
      </c>
      <c r="B15" s="34" t="s">
        <v>217</v>
      </c>
      <c r="C15" s="80">
        <v>1.3803619731000001</v>
      </c>
      <c r="D15" s="9" t="str">
        <f t="shared" si="1"/>
        <v>N/A</v>
      </c>
      <c r="E15" s="8">
        <v>1.3729533372</v>
      </c>
      <c r="F15" s="9" t="str">
        <f t="shared" si="2"/>
        <v>N/A</v>
      </c>
      <c r="G15" s="8">
        <v>1.6123703862000001</v>
      </c>
      <c r="H15" s="9" t="str">
        <f t="shared" si="3"/>
        <v>N/A</v>
      </c>
      <c r="I15" s="10">
        <v>-0.53700000000000003</v>
      </c>
      <c r="J15" s="10">
        <v>17.440000000000001</v>
      </c>
      <c r="K15" s="9" t="str">
        <f t="shared" si="4"/>
        <v>Yes</v>
      </c>
    </row>
    <row r="16" spans="1:11" x14ac:dyDescent="0.2">
      <c r="A16" s="81" t="s">
        <v>380</v>
      </c>
      <c r="B16" s="34" t="s">
        <v>217</v>
      </c>
      <c r="C16" s="80">
        <v>0.4074726843</v>
      </c>
      <c r="D16" s="9" t="str">
        <f t="shared" si="1"/>
        <v>N/A</v>
      </c>
      <c r="E16" s="8">
        <v>0.32032366000000001</v>
      </c>
      <c r="F16" s="9" t="str">
        <f t="shared" si="2"/>
        <v>N/A</v>
      </c>
      <c r="G16" s="8">
        <v>0.47002192510000002</v>
      </c>
      <c r="H16" s="9" t="str">
        <f t="shared" si="3"/>
        <v>N/A</v>
      </c>
      <c r="I16" s="10">
        <v>-21.4</v>
      </c>
      <c r="J16" s="10">
        <v>46.73</v>
      </c>
      <c r="K16" s="9" t="str">
        <f t="shared" si="4"/>
        <v>No</v>
      </c>
    </row>
    <row r="17" spans="1:11" x14ac:dyDescent="0.2">
      <c r="A17" s="81" t="s">
        <v>381</v>
      </c>
      <c r="B17" s="34" t="s">
        <v>217</v>
      </c>
      <c r="C17" s="80">
        <v>6.4748354668000001</v>
      </c>
      <c r="D17" s="9" t="str">
        <f t="shared" si="1"/>
        <v>N/A</v>
      </c>
      <c r="E17" s="8">
        <v>6.1084318775000002</v>
      </c>
      <c r="F17" s="9" t="str">
        <f t="shared" si="2"/>
        <v>N/A</v>
      </c>
      <c r="G17" s="8">
        <v>6.8947758856999997</v>
      </c>
      <c r="H17" s="9" t="str">
        <f t="shared" si="3"/>
        <v>N/A</v>
      </c>
      <c r="I17" s="10">
        <v>-5.66</v>
      </c>
      <c r="J17" s="10">
        <v>12.87</v>
      </c>
      <c r="K17" s="9" t="str">
        <f t="shared" si="4"/>
        <v>Yes</v>
      </c>
    </row>
    <row r="18" spans="1:11" x14ac:dyDescent="0.2">
      <c r="A18" s="81" t="s">
        <v>382</v>
      </c>
      <c r="B18" s="34" t="s">
        <v>217</v>
      </c>
      <c r="C18" s="80">
        <v>1.4831952461</v>
      </c>
      <c r="D18" s="9" t="str">
        <f t="shared" ref="D18:D33" si="5">IF($B18="N/A","N/A",IF(C18&gt;15,"No",IF(C18&lt;-15,"No","Yes")))</f>
        <v>N/A</v>
      </c>
      <c r="E18" s="8">
        <v>1.6899045351999999</v>
      </c>
      <c r="F18" s="9" t="str">
        <f t="shared" si="2"/>
        <v>N/A</v>
      </c>
      <c r="G18" s="8">
        <v>2.139958128</v>
      </c>
      <c r="H18" s="9" t="str">
        <f t="shared" si="3"/>
        <v>N/A</v>
      </c>
      <c r="I18" s="10">
        <v>13.94</v>
      </c>
      <c r="J18" s="10">
        <v>26.63</v>
      </c>
      <c r="K18" s="9" t="str">
        <f t="shared" si="4"/>
        <v>Yes</v>
      </c>
    </row>
    <row r="19" spans="1:11" x14ac:dyDescent="0.2">
      <c r="A19" s="81" t="s">
        <v>383</v>
      </c>
      <c r="B19" s="34" t="s">
        <v>217</v>
      </c>
      <c r="C19" s="80">
        <v>23.710823518000002</v>
      </c>
      <c r="D19" s="9" t="str">
        <f t="shared" si="5"/>
        <v>N/A</v>
      </c>
      <c r="E19" s="8">
        <v>25.335740629</v>
      </c>
      <c r="F19" s="9" t="str">
        <f t="shared" si="2"/>
        <v>N/A</v>
      </c>
      <c r="G19" s="8">
        <v>24.329569244999998</v>
      </c>
      <c r="H19" s="9" t="str">
        <f t="shared" si="3"/>
        <v>N/A</v>
      </c>
      <c r="I19" s="10">
        <v>6.8529999999999998</v>
      </c>
      <c r="J19" s="10">
        <v>-3.97</v>
      </c>
      <c r="K19" s="9" t="str">
        <f t="shared" si="4"/>
        <v>Yes</v>
      </c>
    </row>
    <row r="20" spans="1:11" x14ac:dyDescent="0.2">
      <c r="A20" s="81" t="s">
        <v>385</v>
      </c>
      <c r="B20" s="34" t="s">
        <v>217</v>
      </c>
      <c r="C20" s="80">
        <v>0.39276319990000003</v>
      </c>
      <c r="D20" s="9" t="str">
        <f t="shared" si="5"/>
        <v>N/A</v>
      </c>
      <c r="E20" s="8">
        <v>0.40632143900000001</v>
      </c>
      <c r="F20" s="9" t="str">
        <f t="shared" si="2"/>
        <v>N/A</v>
      </c>
      <c r="G20" s="8">
        <v>0.39603699250000002</v>
      </c>
      <c r="H20" s="9" t="str">
        <f t="shared" si="3"/>
        <v>N/A</v>
      </c>
      <c r="I20" s="10">
        <v>3.452</v>
      </c>
      <c r="J20" s="10">
        <v>-2.5299999999999998</v>
      </c>
      <c r="K20" s="9" t="str">
        <f t="shared" si="4"/>
        <v>Yes</v>
      </c>
    </row>
    <row r="21" spans="1:11" x14ac:dyDescent="0.2">
      <c r="A21" s="81" t="s">
        <v>386</v>
      </c>
      <c r="B21" s="34" t="s">
        <v>217</v>
      </c>
      <c r="C21" s="80">
        <v>9.2203840174000007</v>
      </c>
      <c r="D21" s="9" t="str">
        <f t="shared" si="5"/>
        <v>N/A</v>
      </c>
      <c r="E21" s="8">
        <v>11.239391801</v>
      </c>
      <c r="F21" s="9" t="str">
        <f t="shared" si="2"/>
        <v>N/A</v>
      </c>
      <c r="G21" s="8">
        <v>13.626481593999999</v>
      </c>
      <c r="H21" s="9" t="str">
        <f t="shared" si="3"/>
        <v>N/A</v>
      </c>
      <c r="I21" s="10">
        <v>21.9</v>
      </c>
      <c r="J21" s="10">
        <v>21.24</v>
      </c>
      <c r="K21" s="9" t="str">
        <f t="shared" si="4"/>
        <v>Yes</v>
      </c>
    </row>
    <row r="22" spans="1:11" x14ac:dyDescent="0.2">
      <c r="A22" s="81" t="s">
        <v>387</v>
      </c>
      <c r="B22" s="34" t="s">
        <v>217</v>
      </c>
      <c r="C22" s="80">
        <v>8.5229148473999992</v>
      </c>
      <c r="D22" s="9" t="str">
        <f t="shared" si="5"/>
        <v>N/A</v>
      </c>
      <c r="E22" s="8">
        <v>8.4254336624999997</v>
      </c>
      <c r="F22" s="9" t="str">
        <f t="shared" si="2"/>
        <v>N/A</v>
      </c>
      <c r="G22" s="8">
        <v>3.8229504954000002</v>
      </c>
      <c r="H22" s="9" t="str">
        <f t="shared" si="3"/>
        <v>N/A</v>
      </c>
      <c r="I22" s="10">
        <v>-1.1399999999999999</v>
      </c>
      <c r="J22" s="10">
        <v>-54.6</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0.1135492322</v>
      </c>
      <c r="D26" s="9" t="str">
        <f t="shared" si="5"/>
        <v>N/A</v>
      </c>
      <c r="E26" s="8">
        <v>0.1049076548</v>
      </c>
      <c r="F26" s="9" t="str">
        <f t="shared" si="2"/>
        <v>N/A</v>
      </c>
      <c r="G26" s="8">
        <v>9.0799690099999997E-2</v>
      </c>
      <c r="H26" s="9" t="str">
        <f t="shared" si="3"/>
        <v>N/A</v>
      </c>
      <c r="I26" s="10">
        <v>-7.61</v>
      </c>
      <c r="J26" s="10">
        <v>-13.4</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1.5964782433</v>
      </c>
      <c r="D29" s="9" t="str">
        <f t="shared" si="5"/>
        <v>N/A</v>
      </c>
      <c r="E29" s="8">
        <v>1.9129688023</v>
      </c>
      <c r="F29" s="9" t="str">
        <f t="shared" si="2"/>
        <v>N/A</v>
      </c>
      <c r="G29" s="8">
        <v>2.1767527736000001</v>
      </c>
      <c r="H29" s="9" t="str">
        <f t="shared" si="3"/>
        <v>N/A</v>
      </c>
      <c r="I29" s="10">
        <v>19.82</v>
      </c>
      <c r="J29" s="10">
        <v>13.79</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99.999866882000006</v>
      </c>
      <c r="D31" s="9" t="str">
        <f t="shared" si="5"/>
        <v>N/A</v>
      </c>
      <c r="E31" s="8">
        <v>100</v>
      </c>
      <c r="F31" s="9" t="str">
        <f t="shared" si="2"/>
        <v>N/A</v>
      </c>
      <c r="G31" s="8">
        <v>100</v>
      </c>
      <c r="H31" s="9" t="str">
        <f t="shared" si="3"/>
        <v>N/A</v>
      </c>
      <c r="I31" s="10">
        <v>1E-4</v>
      </c>
      <c r="J31" s="10">
        <v>0</v>
      </c>
      <c r="K31" s="9" t="str">
        <f t="shared" ref="K31:K43" si="6">IF(J31="Div by 0", "N/A", IF(J31="N/A","N/A", IF(J31&gt;30, "No", IF(J31&lt;-30, "No", "Yes"))))</f>
        <v>Yes</v>
      </c>
    </row>
    <row r="32" spans="1:11" x14ac:dyDescent="0.2">
      <c r="A32" s="81" t="s">
        <v>39</v>
      </c>
      <c r="B32" s="34" t="s">
        <v>271</v>
      </c>
      <c r="C32" s="80">
        <v>99.999874102999996</v>
      </c>
      <c r="D32" s="9" t="str">
        <f>IF($B32="N/A","N/A",IF(C32&gt;100,"No",IF(C32&lt;85,"No","Yes")))</f>
        <v>Yes</v>
      </c>
      <c r="E32" s="8">
        <v>100</v>
      </c>
      <c r="F32" s="9" t="str">
        <f>IF($B32="N/A","N/A",IF(E32&gt;100,"No",IF(E32&lt;85,"No","Yes")))</f>
        <v>Yes</v>
      </c>
      <c r="G32" s="8">
        <v>100</v>
      </c>
      <c r="H32" s="9" t="str">
        <f>IF($B32="N/A","N/A",IF(G32&gt;100,"No",IF(G32&lt;85,"No","Yes")))</f>
        <v>Yes</v>
      </c>
      <c r="I32" s="10">
        <v>1E-4</v>
      </c>
      <c r="J32" s="10">
        <v>0</v>
      </c>
      <c r="K32" s="9" t="str">
        <f t="shared" si="6"/>
        <v>Yes</v>
      </c>
    </row>
    <row r="33" spans="1:11" x14ac:dyDescent="0.2">
      <c r="A33" s="81" t="s">
        <v>904</v>
      </c>
      <c r="B33" s="34" t="s">
        <v>217</v>
      </c>
      <c r="C33" s="80">
        <v>42.514193673000001</v>
      </c>
      <c r="D33" s="9" t="str">
        <f t="shared" si="5"/>
        <v>N/A</v>
      </c>
      <c r="E33" s="8">
        <v>41.327172167000001</v>
      </c>
      <c r="F33" s="9" t="str">
        <f t="shared" si="2"/>
        <v>N/A</v>
      </c>
      <c r="G33" s="8">
        <v>40.193204860000002</v>
      </c>
      <c r="H33" s="9" t="str">
        <f t="shared" si="3"/>
        <v>N/A</v>
      </c>
      <c r="I33" s="10">
        <v>-2.79</v>
      </c>
      <c r="J33" s="10">
        <v>-2.74</v>
      </c>
      <c r="K33" s="9" t="str">
        <f t="shared" si="6"/>
        <v>Yes</v>
      </c>
    </row>
    <row r="34" spans="1:11" x14ac:dyDescent="0.2">
      <c r="A34" s="81" t="s">
        <v>845</v>
      </c>
      <c r="B34" s="34" t="s">
        <v>272</v>
      </c>
      <c r="C34" s="80">
        <v>9.2319109708999996</v>
      </c>
      <c r="D34" s="9" t="str">
        <f>IF($B34="N/A","N/A",IF(C34&gt;25,"No",IF(C34&lt;5,"No","Yes")))</f>
        <v>Yes</v>
      </c>
      <c r="E34" s="8">
        <v>8.6251918088000004</v>
      </c>
      <c r="F34" s="9" t="str">
        <f>IF($B34="N/A","N/A",IF(E34&gt;25,"No",IF(E34&lt;5,"No","Yes")))</f>
        <v>Yes</v>
      </c>
      <c r="G34" s="8">
        <v>9.2016287236000007</v>
      </c>
      <c r="H34" s="9" t="str">
        <f>IF($B34="N/A","N/A",IF(G34&gt;25,"No",IF(G34&lt;5,"No","Yes")))</f>
        <v>Yes</v>
      </c>
      <c r="I34" s="10">
        <v>-6.57</v>
      </c>
      <c r="J34" s="10">
        <v>6.6829999999999998</v>
      </c>
      <c r="K34" s="9" t="str">
        <f t="shared" si="6"/>
        <v>Yes</v>
      </c>
    </row>
    <row r="35" spans="1:11" x14ac:dyDescent="0.2">
      <c r="A35" s="81" t="s">
        <v>846</v>
      </c>
      <c r="B35" s="34" t="s">
        <v>273</v>
      </c>
      <c r="C35" s="80">
        <v>42.959006410000001</v>
      </c>
      <c r="D35" s="9" t="str">
        <f>IF($B35="N/A","N/A",IF(C35&gt;70,"No",IF(C35&lt;40,"No","Yes")))</f>
        <v>Yes</v>
      </c>
      <c r="E35" s="8">
        <v>41.232683010000002</v>
      </c>
      <c r="F35" s="9" t="str">
        <f>IF($B35="N/A","N/A",IF(E35&gt;70,"No",IF(E35&lt;40,"No","Yes")))</f>
        <v>Yes</v>
      </c>
      <c r="G35" s="8">
        <v>40.041344520999999</v>
      </c>
      <c r="H35" s="9" t="str">
        <f>IF($B35="N/A","N/A",IF(G35&gt;70,"No",IF(G35&lt;40,"No","Yes")))</f>
        <v>Yes</v>
      </c>
      <c r="I35" s="10">
        <v>-4.0199999999999996</v>
      </c>
      <c r="J35" s="10">
        <v>-2.89</v>
      </c>
      <c r="K35" s="9" t="str">
        <f t="shared" si="6"/>
        <v>Yes</v>
      </c>
    </row>
    <row r="36" spans="1:11" x14ac:dyDescent="0.2">
      <c r="A36" s="81" t="s">
        <v>847</v>
      </c>
      <c r="B36" s="34" t="s">
        <v>274</v>
      </c>
      <c r="C36" s="80">
        <v>47.809082619000002</v>
      </c>
      <c r="D36" s="9" t="str">
        <f>IF($B36="N/A","N/A",IF(C36&gt;55,"No",IF(C36&lt;20,"No","Yes")))</f>
        <v>Yes</v>
      </c>
      <c r="E36" s="8">
        <v>50.142125180999997</v>
      </c>
      <c r="F36" s="9" t="str">
        <f>IF($B36="N/A","N/A",IF(E36&gt;55,"No",IF(E36&lt;20,"No","Yes")))</f>
        <v>Yes</v>
      </c>
      <c r="G36" s="8">
        <v>50.757026754999998</v>
      </c>
      <c r="H36" s="9" t="str">
        <f>IF($B36="N/A","N/A",IF(G36&gt;55,"No",IF(G36&lt;20,"No","Yes")))</f>
        <v>Yes</v>
      </c>
      <c r="I36" s="10">
        <v>4.88</v>
      </c>
      <c r="J36" s="10">
        <v>1.226</v>
      </c>
      <c r="K36" s="9" t="str">
        <f t="shared" si="6"/>
        <v>Yes</v>
      </c>
    </row>
    <row r="37" spans="1:11" x14ac:dyDescent="0.2">
      <c r="A37" s="81" t="s">
        <v>167</v>
      </c>
      <c r="B37" s="34" t="s">
        <v>250</v>
      </c>
      <c r="C37" s="80">
        <v>99.850442482999995</v>
      </c>
      <c r="D37" s="9" t="str">
        <f>IF($B37="N/A","N/A",IF(C37&gt;95,"Yes","No"))</f>
        <v>Yes</v>
      </c>
      <c r="E37" s="8">
        <v>99.839506946</v>
      </c>
      <c r="F37" s="9" t="str">
        <f>IF($B37="N/A","N/A",IF(E37&gt;95,"Yes","No"))</f>
        <v>Yes</v>
      </c>
      <c r="G37" s="8">
        <v>99.766307842000003</v>
      </c>
      <c r="H37" s="9" t="str">
        <f>IF($B37="N/A","N/A",IF(G37&gt;95,"Yes","No"))</f>
        <v>Yes</v>
      </c>
      <c r="I37" s="10">
        <v>-1.0999999999999999E-2</v>
      </c>
      <c r="J37" s="10">
        <v>-7.2999999999999995E-2</v>
      </c>
      <c r="K37" s="9" t="str">
        <f t="shared" si="6"/>
        <v>Yes</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99.963162115000003</v>
      </c>
      <c r="D40" s="9" t="str">
        <f>IF($B40="N/A","N/A",IF(C40&gt;100,"No",IF(C40&lt;98,"No","Yes")))</f>
        <v>Yes</v>
      </c>
      <c r="E40" s="8">
        <v>99.960974183000005</v>
      </c>
      <c r="F40" s="9" t="str">
        <f>IF($B40="N/A","N/A",IF(E40&gt;100,"No",IF(E40&lt;98,"No","Yes")))</f>
        <v>Yes</v>
      </c>
      <c r="G40" s="8">
        <v>99.941094583999998</v>
      </c>
      <c r="H40" s="9" t="str">
        <f>IF($B40="N/A","N/A",IF(G40&gt;100,"No",IF(G40&lt;98,"No","Yes")))</f>
        <v>Yes</v>
      </c>
      <c r="I40" s="10">
        <v>-2E-3</v>
      </c>
      <c r="J40" s="10">
        <v>-0.02</v>
      </c>
      <c r="K40" s="9" t="str">
        <f t="shared" si="6"/>
        <v>Yes</v>
      </c>
    </row>
    <row r="41" spans="1:11" x14ac:dyDescent="0.2">
      <c r="A41" s="81" t="s">
        <v>44</v>
      </c>
      <c r="B41" s="34" t="s">
        <v>217</v>
      </c>
      <c r="C41" s="80">
        <v>72.114705853000004</v>
      </c>
      <c r="D41" s="9" t="str">
        <f t="shared" si="7"/>
        <v>N/A</v>
      </c>
      <c r="E41" s="8">
        <v>69.552002209999998</v>
      </c>
      <c r="F41" s="9" t="str">
        <f t="shared" ref="F41:F47" si="8">IF($B41="N/A","N/A",IF(E41&gt;15,"No",IF(E41&lt;-15,"No","Yes")))</f>
        <v>N/A</v>
      </c>
      <c r="G41" s="8">
        <v>70.273784007000003</v>
      </c>
      <c r="H41" s="9" t="str">
        <f t="shared" ref="H41:H47" si="9">IF($B41="N/A","N/A",IF(G41&gt;15,"No",IF(G41&lt;-15,"No","Yes")))</f>
        <v>N/A</v>
      </c>
      <c r="I41" s="10">
        <v>-3.55</v>
      </c>
      <c r="J41" s="10">
        <v>1.038</v>
      </c>
      <c r="K41" s="9" t="str">
        <f t="shared" si="6"/>
        <v>Yes</v>
      </c>
    </row>
    <row r="42" spans="1:11" x14ac:dyDescent="0.2">
      <c r="A42" s="81" t="s">
        <v>45</v>
      </c>
      <c r="B42" s="34" t="s">
        <v>217</v>
      </c>
      <c r="C42" s="80">
        <v>27.885294147</v>
      </c>
      <c r="D42" s="9" t="str">
        <f t="shared" si="7"/>
        <v>N/A</v>
      </c>
      <c r="E42" s="8">
        <v>30.447997789999999</v>
      </c>
      <c r="F42" s="9" t="str">
        <f t="shared" si="8"/>
        <v>N/A</v>
      </c>
      <c r="G42" s="8">
        <v>29.726215993</v>
      </c>
      <c r="H42" s="9" t="str">
        <f t="shared" si="9"/>
        <v>N/A</v>
      </c>
      <c r="I42" s="10">
        <v>9.19</v>
      </c>
      <c r="J42" s="10">
        <v>-2.37</v>
      </c>
      <c r="K42" s="9" t="str">
        <f t="shared" si="6"/>
        <v>Yes</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80.166090711999999</v>
      </c>
      <c r="D44" s="9" t="str">
        <f t="shared" si="7"/>
        <v>N/A</v>
      </c>
      <c r="E44" s="8">
        <v>77.807152991999999</v>
      </c>
      <c r="F44" s="9" t="str">
        <f t="shared" si="8"/>
        <v>N/A</v>
      </c>
      <c r="G44" s="8">
        <v>79.371787475000005</v>
      </c>
      <c r="H44" s="9" t="str">
        <f t="shared" si="9"/>
        <v>N/A</v>
      </c>
      <c r="I44" s="10">
        <v>-2.94</v>
      </c>
      <c r="J44" s="10">
        <v>2.0110000000000001</v>
      </c>
      <c r="K44" s="9" t="str">
        <f>IF(J44="Div by 0", "N/A", IF(J44="N/A","N/A", IF(J44&gt;30, "No", IF(J44&lt;-30, "No", "Yes"))))</f>
        <v>Yes</v>
      </c>
    </row>
    <row r="45" spans="1:11" x14ac:dyDescent="0.2">
      <c r="A45" s="81" t="s">
        <v>908</v>
      </c>
      <c r="B45" s="34" t="s">
        <v>217</v>
      </c>
      <c r="C45" s="80">
        <v>19.833909288000001</v>
      </c>
      <c r="D45" s="9" t="str">
        <f t="shared" si="7"/>
        <v>N/A</v>
      </c>
      <c r="E45" s="8">
        <v>22.192847008000001</v>
      </c>
      <c r="F45" s="9" t="str">
        <f t="shared" si="8"/>
        <v>N/A</v>
      </c>
      <c r="G45" s="8">
        <v>20.628212524999999</v>
      </c>
      <c r="H45" s="9" t="str">
        <f t="shared" si="9"/>
        <v>N/A</v>
      </c>
      <c r="I45" s="10">
        <v>11.89</v>
      </c>
      <c r="J45" s="10">
        <v>-7.05</v>
      </c>
      <c r="K45" s="9" t="str">
        <f>IF(J45="Div by 0", "N/A", IF(J45="N/A","N/A", IF(J45&gt;30, "No", IF(J45&lt;-30, "No", "Yes"))))</f>
        <v>Yes</v>
      </c>
    </row>
    <row r="46" spans="1:11" x14ac:dyDescent="0.2">
      <c r="A46" s="81" t="s">
        <v>931</v>
      </c>
      <c r="B46" s="34" t="s">
        <v>217</v>
      </c>
      <c r="C46" s="80">
        <v>2.1043880855000001</v>
      </c>
      <c r="D46" s="9" t="str">
        <f t="shared" si="7"/>
        <v>N/A</v>
      </c>
      <c r="E46" s="8">
        <v>2.5381389310000002</v>
      </c>
      <c r="F46" s="9" t="str">
        <f t="shared" si="8"/>
        <v>N/A</v>
      </c>
      <c r="G46" s="8">
        <v>3.1942104482000002</v>
      </c>
      <c r="H46" s="9" t="str">
        <f t="shared" si="9"/>
        <v>N/A</v>
      </c>
      <c r="I46" s="10">
        <v>20.61</v>
      </c>
      <c r="J46" s="10">
        <v>25.85</v>
      </c>
      <c r="K46" s="9" t="str">
        <f>IF(J46="Div by 0", "N/A", IF(J46="N/A","N/A", IF(J46&gt;30, "No", IF(J46&lt;-30, "No", "Yes"))))</f>
        <v>Yes</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11</v>
      </c>
      <c r="F6" s="9" t="str">
        <f t="shared" ref="F6:F15" si="1">IF($B6="N/A","N/A",IF(E6&lt;0,"No","Yes"))</f>
        <v>N/A</v>
      </c>
      <c r="G6" s="79">
        <v>0</v>
      </c>
      <c r="H6" s="9" t="str">
        <f t="shared" ref="H6:H15" si="2">IF($B6="N/A","N/A",IF(G6&lt;0,"No","Yes"))</f>
        <v>N/A</v>
      </c>
      <c r="I6" s="10" t="s">
        <v>217</v>
      </c>
      <c r="J6" s="10">
        <v>-100</v>
      </c>
      <c r="K6" s="9" t="str">
        <f t="shared" ref="K6:K15" si="3">IF(J6="Div by 0", "N/A", IF(J6="N/A","N/A", IF(J6&gt;30, "No", IF(J6&lt;-30, "No", "Yes"))))</f>
        <v>No</v>
      </c>
    </row>
    <row r="7" spans="1:11" x14ac:dyDescent="0.2">
      <c r="A7" s="78" t="s">
        <v>445</v>
      </c>
      <c r="B7" s="5" t="s">
        <v>217</v>
      </c>
      <c r="C7" s="80" t="s">
        <v>217</v>
      </c>
      <c r="D7" s="9" t="str">
        <f t="shared" si="0"/>
        <v>N/A</v>
      </c>
      <c r="E7" s="80">
        <v>0</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v>0</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v>0</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v>100</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v>100</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v>100</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v>100</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v>0</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v>0</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v>0</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v>0</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v>100</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v>0</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v>0</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v>0</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v>0</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v>0</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v>0</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v>0</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v>0</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v>0</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v>0</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v>0</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v>0</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v>0</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v>0</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v>0</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100</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v>100</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v>0</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v>0</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v>0</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7411897</v>
      </c>
      <c r="D7" s="31" t="str">
        <f>IF($B7="N/A","N/A",IF(C7&gt;15,"No",IF(C7&lt;-15,"No","Yes")))</f>
        <v>N/A</v>
      </c>
      <c r="E7" s="30">
        <v>8088298</v>
      </c>
      <c r="F7" s="31" t="str">
        <f>IF($B7="N/A","N/A",IF(E7&gt;15,"No",IF(E7&lt;-15,"No","Yes")))</f>
        <v>N/A</v>
      </c>
      <c r="G7" s="30">
        <v>8595265</v>
      </c>
      <c r="H7" s="31" t="str">
        <f>IF($B7="N/A","N/A",IF(G7&gt;15,"No",IF(G7&lt;-15,"No","Yes")))</f>
        <v>N/A</v>
      </c>
      <c r="I7" s="32">
        <v>9.1259999999999994</v>
      </c>
      <c r="J7" s="32">
        <v>6.2679999999999998</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99.894192820000001</v>
      </c>
      <c r="F13" s="9" t="str">
        <f t="shared" si="2"/>
        <v>Yes</v>
      </c>
      <c r="G13" s="9">
        <v>99.899305024</v>
      </c>
      <c r="H13" s="9" t="str">
        <f t="shared" si="3"/>
        <v>Yes</v>
      </c>
      <c r="I13" s="10" t="s">
        <v>217</v>
      </c>
      <c r="J13" s="10">
        <v>5.1000000000000004E-3</v>
      </c>
      <c r="K13" s="9" t="str">
        <f t="shared" si="0"/>
        <v>Yes</v>
      </c>
    </row>
    <row r="14" spans="1:11" x14ac:dyDescent="0.2">
      <c r="A14" s="3" t="s">
        <v>13</v>
      </c>
      <c r="B14" s="34" t="s">
        <v>217</v>
      </c>
      <c r="C14" s="35">
        <v>7411897</v>
      </c>
      <c r="D14" s="9" t="str">
        <f>IF($B14="N/A","N/A",IF(C14&gt;15,"No",IF(C14&lt;-15,"No","Yes")))</f>
        <v>N/A</v>
      </c>
      <c r="E14" s="35">
        <v>8088298</v>
      </c>
      <c r="F14" s="9" t="str">
        <f>IF($B14="N/A","N/A",IF(E14&gt;15,"No",IF(E14&lt;-15,"No","Yes")))</f>
        <v>N/A</v>
      </c>
      <c r="G14" s="35">
        <v>8595265</v>
      </c>
      <c r="H14" s="9" t="str">
        <f>IF($B14="N/A","N/A",IF(G14&gt;15,"No",IF(G14&lt;-15,"No","Yes")))</f>
        <v>N/A</v>
      </c>
      <c r="I14" s="10">
        <v>9.1259999999999994</v>
      </c>
      <c r="J14" s="10">
        <v>6.2679999999999998</v>
      </c>
      <c r="K14" s="9" t="str">
        <f t="shared" si="0"/>
        <v>Yes</v>
      </c>
    </row>
    <row r="15" spans="1:11" ht="14.25" customHeight="1" x14ac:dyDescent="0.2">
      <c r="A15" s="3" t="s">
        <v>444</v>
      </c>
      <c r="B15" s="34" t="s">
        <v>217</v>
      </c>
      <c r="C15" s="9">
        <v>2.8784938592999998</v>
      </c>
      <c r="D15" s="9" t="str">
        <f>IF($B15="N/A","N/A",IF(C15&gt;15,"No",IF(C15&lt;-15,"No","Yes")))</f>
        <v>N/A</v>
      </c>
      <c r="E15" s="9">
        <v>9.0587661299999997E-2</v>
      </c>
      <c r="F15" s="9" t="str">
        <f>IF($B15="N/A","N/A",IF(E15&gt;15,"No",IF(E15&lt;-15,"No","Yes")))</f>
        <v>N/A</v>
      </c>
      <c r="G15" s="9">
        <v>3.6438667100000002E-2</v>
      </c>
      <c r="H15" s="9" t="str">
        <f>IF($B15="N/A","N/A",IF(G15&gt;15,"No",IF(G15&lt;-15,"No","Yes")))</f>
        <v>N/A</v>
      </c>
      <c r="I15" s="10">
        <v>-96.9</v>
      </c>
      <c r="J15" s="10">
        <v>-59.8</v>
      </c>
      <c r="K15" s="9" t="str">
        <f t="shared" si="0"/>
        <v>No</v>
      </c>
    </row>
    <row r="16" spans="1:11" ht="12.75" customHeight="1" x14ac:dyDescent="0.2">
      <c r="A16" s="3" t="s">
        <v>856</v>
      </c>
      <c r="B16" s="34" t="s">
        <v>217</v>
      </c>
      <c r="C16" s="36">
        <v>85.752379880999996</v>
      </c>
      <c r="D16" s="9" t="str">
        <f>IF($B16="N/A","N/A",IF(C16&gt;15,"No",IF(C16&lt;-15,"No","Yes")))</f>
        <v>N/A</v>
      </c>
      <c r="E16" s="36">
        <v>130.13743688</v>
      </c>
      <c r="F16" s="9" t="str">
        <f>IF($B16="N/A","N/A",IF(E16&gt;15,"No",IF(E16&lt;-15,"No","Yes")))</f>
        <v>N/A</v>
      </c>
      <c r="G16" s="36">
        <v>99.196998722999993</v>
      </c>
      <c r="H16" s="9" t="str">
        <f>IF($B16="N/A","N/A",IF(G16&gt;15,"No",IF(G16&lt;-15,"No","Yes")))</f>
        <v>N/A</v>
      </c>
      <c r="I16" s="10">
        <v>51.76</v>
      </c>
      <c r="J16" s="10">
        <v>-23.8</v>
      </c>
      <c r="K16" s="9" t="str">
        <f t="shared" si="0"/>
        <v>Yes</v>
      </c>
    </row>
    <row r="17" spans="1:11" x14ac:dyDescent="0.2">
      <c r="A17" s="3" t="s">
        <v>131</v>
      </c>
      <c r="B17" s="34" t="s">
        <v>217</v>
      </c>
      <c r="C17" s="35">
        <v>8244</v>
      </c>
      <c r="D17" s="9" t="str">
        <f>IF($B17="N/A","N/A",IF(C17&gt;15,"No",IF(C17&lt;-15,"No","Yes")))</f>
        <v>N/A</v>
      </c>
      <c r="E17" s="35">
        <v>6122</v>
      </c>
      <c r="F17" s="9" t="str">
        <f>IF($B17="N/A","N/A",IF(E17&gt;15,"No",IF(E17&lt;-15,"No","Yes")))</f>
        <v>N/A</v>
      </c>
      <c r="G17" s="35">
        <v>4667</v>
      </c>
      <c r="H17" s="9" t="str">
        <f>IF($B17="N/A","N/A",IF(G17&gt;15,"No",IF(G17&lt;-15,"No","Yes")))</f>
        <v>N/A</v>
      </c>
      <c r="I17" s="10">
        <v>-25.7</v>
      </c>
      <c r="J17" s="10">
        <v>-23.8</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5.4297337000000001E-2</v>
      </c>
      <c r="H18" s="9" t="str">
        <f>IF($B18="N/A","N/A",IF(G18&gt;15,"No",IF(G18&lt;-15,"No","Yes")))</f>
        <v>N/A</v>
      </c>
      <c r="I18" s="10" t="s">
        <v>217</v>
      </c>
      <c r="J18" s="10" t="s">
        <v>217</v>
      </c>
      <c r="K18" s="9" t="str">
        <f t="shared" si="0"/>
        <v>N/A</v>
      </c>
    </row>
    <row r="19" spans="1:11" ht="27.75" customHeight="1" x14ac:dyDescent="0.2">
      <c r="A19" s="3" t="s">
        <v>835</v>
      </c>
      <c r="B19" s="34" t="s">
        <v>217</v>
      </c>
      <c r="C19" s="36">
        <v>61.243207181000002</v>
      </c>
      <c r="D19" s="9" t="str">
        <f>IF($B19="N/A","N/A",IF(C19&gt;60,"No",IF(C19&lt;15,"No","Yes")))</f>
        <v>N/A</v>
      </c>
      <c r="E19" s="36">
        <v>33.684580203000003</v>
      </c>
      <c r="F19" s="9" t="str">
        <f>IF($B19="N/A","N/A",IF(E19&gt;60,"No",IF(E19&lt;15,"No","Yes")))</f>
        <v>N/A</v>
      </c>
      <c r="G19" s="36">
        <v>22.792371973000002</v>
      </c>
      <c r="H19" s="9" t="str">
        <f>IF($B19="N/A","N/A",IF(G19&gt;60,"No",IF(G19&lt;15,"No","Yes")))</f>
        <v>N/A</v>
      </c>
      <c r="I19" s="10">
        <v>-45</v>
      </c>
      <c r="J19" s="10">
        <v>-32.299999999999997</v>
      </c>
      <c r="K19" s="9" t="str">
        <f t="shared" si="0"/>
        <v>No</v>
      </c>
    </row>
    <row r="20" spans="1:11" x14ac:dyDescent="0.2">
      <c r="A20" s="3" t="s">
        <v>27</v>
      </c>
      <c r="B20" s="34" t="s">
        <v>221</v>
      </c>
      <c r="C20" s="35">
        <v>0</v>
      </c>
      <c r="D20" s="9" t="str">
        <f>IF($B20="N/A","N/A",IF(C20="N/A","N/A",IF(C20=0,"Yes","No")))</f>
        <v>Yes</v>
      </c>
      <c r="E20" s="35">
        <v>0</v>
      </c>
      <c r="F20" s="9" t="str">
        <f>IF($B20="N/A","N/A",IF(E20="N/A","N/A",IF(E20=0,"Yes","No")))</f>
        <v>Yes</v>
      </c>
      <c r="G20" s="35">
        <v>11</v>
      </c>
      <c r="H20" s="9" t="str">
        <f>IF($B20="N/A","N/A",IF(G20=0,"Yes","No"))</f>
        <v>No</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7411897</v>
      </c>
      <c r="D6" s="9" t="str">
        <f>IF($B6="N/A","N/A",IF(C6&gt;15,"No",IF(C6&lt;-15,"No","Yes")))</f>
        <v>N/A</v>
      </c>
      <c r="E6" s="35">
        <v>8088298</v>
      </c>
      <c r="F6" s="9" t="str">
        <f>IF($B6="N/A","N/A",IF(E6&gt;15,"No",IF(E6&lt;-15,"No","Yes")))</f>
        <v>N/A</v>
      </c>
      <c r="G6" s="35">
        <v>8595265</v>
      </c>
      <c r="H6" s="9" t="str">
        <f>IF($B6="N/A","N/A",IF(G6&gt;15,"No",IF(G6&lt;-15,"No","Yes")))</f>
        <v>N/A</v>
      </c>
      <c r="I6" s="10">
        <v>9.1259999999999994</v>
      </c>
      <c r="J6" s="10">
        <v>6.2679999999999998</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61.560502257000003</v>
      </c>
      <c r="D9" s="9" t="str">
        <f>IF($B9="N/A","N/A",IF(C9&gt;60,"No",IF(C9&lt;15,"No","Yes")))</f>
        <v>No</v>
      </c>
      <c r="E9" s="36">
        <v>59.207298495000003</v>
      </c>
      <c r="F9" s="9" t="str">
        <f>IF($B9="N/A","N/A",IF(E9&gt;60,"No",IF(E9&lt;15,"No","Yes")))</f>
        <v>Yes</v>
      </c>
      <c r="G9" s="36">
        <v>59.233711235000001</v>
      </c>
      <c r="H9" s="9" t="str">
        <f>IF($B9="N/A","N/A",IF(G9&gt;60,"No",IF(G9&lt;15,"No","Yes")))</f>
        <v>Yes</v>
      </c>
      <c r="I9" s="10">
        <v>-3.82</v>
      </c>
      <c r="J9" s="10">
        <v>4.4600000000000001E-2</v>
      </c>
      <c r="K9" s="9" t="str">
        <f t="shared" si="0"/>
        <v>Yes</v>
      </c>
    </row>
    <row r="10" spans="1:11" x14ac:dyDescent="0.2">
      <c r="A10" s="3" t="s">
        <v>14</v>
      </c>
      <c r="B10" s="34" t="s">
        <v>276</v>
      </c>
      <c r="C10" s="9">
        <v>1.3689342957999999</v>
      </c>
      <c r="D10" s="9" t="str">
        <f>IF($B10="N/A","N/A",IF(C10&gt;15,"No",IF(C10&lt;=0,"No","Yes")))</f>
        <v>Yes</v>
      </c>
      <c r="E10" s="9">
        <v>1.4373728563999999</v>
      </c>
      <c r="F10" s="9" t="str">
        <f>IF($B10="N/A","N/A",IF(E10&gt;15,"No",IF(E10&lt;=0,"No","Yes")))</f>
        <v>Yes</v>
      </c>
      <c r="G10" s="9">
        <v>1.493531613</v>
      </c>
      <c r="H10" s="9" t="str">
        <f>IF($B10="N/A","N/A",IF(G10&gt;15,"No",IF(G10&lt;=0,"No","Yes")))</f>
        <v>Yes</v>
      </c>
      <c r="I10" s="10">
        <v>4.9989999999999997</v>
      </c>
      <c r="J10" s="10">
        <v>3.907</v>
      </c>
      <c r="K10" s="9" t="str">
        <f t="shared" si="0"/>
        <v>Yes</v>
      </c>
    </row>
    <row r="11" spans="1:11" x14ac:dyDescent="0.2">
      <c r="A11" s="3" t="s">
        <v>871</v>
      </c>
      <c r="B11" s="34" t="s">
        <v>217</v>
      </c>
      <c r="C11" s="36">
        <v>84.324696443999997</v>
      </c>
      <c r="D11" s="9" t="str">
        <f>IF($B11="N/A","N/A",IF(C11&gt;15,"No",IF(C11&lt;-15,"No","Yes")))</f>
        <v>N/A</v>
      </c>
      <c r="E11" s="36">
        <v>80.091442383</v>
      </c>
      <c r="F11" s="9" t="str">
        <f>IF($B11="N/A","N/A",IF(E11&gt;15,"No",IF(E11&lt;-15,"No","Yes")))</f>
        <v>N/A</v>
      </c>
      <c r="G11" s="36">
        <v>82.113707711000004</v>
      </c>
      <c r="H11" s="9" t="str">
        <f>IF($B11="N/A","N/A",IF(G11&gt;15,"No",IF(G11&lt;-15,"No","Yes")))</f>
        <v>N/A</v>
      </c>
      <c r="I11" s="10">
        <v>-5.0199999999999996</v>
      </c>
      <c r="J11" s="10">
        <v>2.5249999999999999</v>
      </c>
      <c r="K11" s="9" t="str">
        <f t="shared" si="0"/>
        <v>Yes</v>
      </c>
    </row>
    <row r="12" spans="1:11" x14ac:dyDescent="0.2">
      <c r="A12" s="3" t="s">
        <v>932</v>
      </c>
      <c r="B12" s="34" t="s">
        <v>217</v>
      </c>
      <c r="C12" s="9">
        <v>0.98078804929999996</v>
      </c>
      <c r="D12" s="9" t="str">
        <f>IF($B12="N/A","N/A",IF(C12&gt;15,"No",IF(C12&lt;-15,"No","Yes")))</f>
        <v>N/A</v>
      </c>
      <c r="E12" s="9">
        <v>1.0459678909000001</v>
      </c>
      <c r="F12" s="9" t="str">
        <f>IF($B12="N/A","N/A",IF(E12&gt;15,"No",IF(E12&lt;-15,"No","Yes")))</f>
        <v>N/A</v>
      </c>
      <c r="G12" s="9">
        <v>1.5096567702999999</v>
      </c>
      <c r="H12" s="9" t="str">
        <f>IF($B12="N/A","N/A",IF(G12&gt;15,"No",IF(G12&lt;-15,"No","Yes")))</f>
        <v>N/A</v>
      </c>
      <c r="I12" s="10">
        <v>6.6459999999999999</v>
      </c>
      <c r="J12" s="10">
        <v>44.33</v>
      </c>
      <c r="K12" s="9" t="str">
        <f t="shared" si="0"/>
        <v>No</v>
      </c>
    </row>
    <row r="13" spans="1:11" x14ac:dyDescent="0.2">
      <c r="A13" s="3" t="s">
        <v>51</v>
      </c>
      <c r="B13" s="34" t="s">
        <v>277</v>
      </c>
      <c r="C13" s="9">
        <v>99.328012787999995</v>
      </c>
      <c r="D13" s="9" t="str">
        <f>IF($B13="N/A","N/A",IF(C13&gt;99,"No",IF(C13&lt;95,"No","Yes")))</f>
        <v>No</v>
      </c>
      <c r="E13" s="9">
        <v>99.160935960000003</v>
      </c>
      <c r="F13" s="9" t="str">
        <f>IF($B13="N/A","N/A",IF(E13&gt;99,"No",IF(E13&lt;95,"No","Yes")))</f>
        <v>No</v>
      </c>
      <c r="G13" s="9">
        <v>98.797186590999999</v>
      </c>
      <c r="H13" s="9" t="str">
        <f>IF($B13="N/A","N/A",IF(G13&gt;99,"No",IF(G13&lt;95,"No","Yes")))</f>
        <v>Yes</v>
      </c>
      <c r="I13" s="10">
        <v>-0.16800000000000001</v>
      </c>
      <c r="J13" s="10">
        <v>-0.36699999999999999</v>
      </c>
      <c r="K13" s="9" t="str">
        <f t="shared" si="0"/>
        <v>Yes</v>
      </c>
    </row>
    <row r="14" spans="1:11" x14ac:dyDescent="0.2">
      <c r="A14" s="3" t="s">
        <v>52</v>
      </c>
      <c r="B14" s="34" t="s">
        <v>278</v>
      </c>
      <c r="C14" s="9">
        <v>0.66973407750000002</v>
      </c>
      <c r="D14" s="9" t="str">
        <f>IF($B14="N/A","N/A",IF(C14&gt;6,"No",IF(C14&lt;=0,"No","Yes")))</f>
        <v>Yes</v>
      </c>
      <c r="E14" s="9">
        <v>0.83906404040000004</v>
      </c>
      <c r="F14" s="9" t="str">
        <f>IF($B14="N/A","N/A",IF(E14&gt;6,"No",IF(E14&lt;=0,"No","Yes")))</f>
        <v>Yes</v>
      </c>
      <c r="G14" s="9">
        <v>1.2027668722</v>
      </c>
      <c r="H14" s="9" t="str">
        <f>IF($B14="N/A","N/A",IF(G14&gt;6,"No",IF(G14&lt;=0,"No","Yes")))</f>
        <v>Yes</v>
      </c>
      <c r="I14" s="10">
        <v>25.28</v>
      </c>
      <c r="J14" s="10">
        <v>43.35</v>
      </c>
      <c r="K14" s="9" t="str">
        <f t="shared" si="0"/>
        <v>No</v>
      </c>
    </row>
    <row r="15" spans="1:11" x14ac:dyDescent="0.2">
      <c r="A15" s="3" t="s">
        <v>168</v>
      </c>
      <c r="B15" s="34" t="s">
        <v>217</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99.865907643</v>
      </c>
      <c r="D17" s="9" t="str">
        <f>IF($B17="N/A","N/A",IF(C17&gt;98,"Yes","No"))</f>
        <v>Yes</v>
      </c>
      <c r="E17" s="9">
        <v>99.906688317999993</v>
      </c>
      <c r="F17" s="9" t="str">
        <f>IF($B17="N/A","N/A",IF(E17&gt;98,"Yes","No"))</f>
        <v>Yes</v>
      </c>
      <c r="G17" s="9">
        <v>99.889977248999998</v>
      </c>
      <c r="H17" s="9" t="str">
        <f>IF($B17="N/A","N/A",IF(G17&gt;98,"Yes","No"))</f>
        <v>Yes</v>
      </c>
      <c r="I17" s="10">
        <v>4.0800000000000003E-2</v>
      </c>
      <c r="J17" s="10">
        <v>-1.7000000000000001E-2</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99.713946375999996</v>
      </c>
      <c r="D19" s="9" t="str">
        <f>IF($B19="N/A","N/A",IF(C19&gt;100,"No",IF(C19&lt;98,"No","Yes")))</f>
        <v>Yes</v>
      </c>
      <c r="E19" s="9">
        <v>99.799797187999999</v>
      </c>
      <c r="F19" s="9" t="str">
        <f>IF($B19="N/A","N/A",IF(E19&gt;100,"No",IF(E19&lt;98,"No","Yes")))</f>
        <v>Yes</v>
      </c>
      <c r="G19" s="9">
        <v>99.615893169000003</v>
      </c>
      <c r="H19" s="9" t="str">
        <f>IF($B19="N/A","N/A",IF(G19&gt;100,"No",IF(G19&lt;98,"No","Yes")))</f>
        <v>Yes</v>
      </c>
      <c r="I19" s="10">
        <v>8.6099999999999996E-2</v>
      </c>
      <c r="J19" s="10">
        <v>-0.184</v>
      </c>
      <c r="K19" s="9" t="str">
        <f>IF(J19="Div by 0", "N/A", IF(J19="N/A","N/A", IF(J19&gt;30, "No", IF(J19&lt;-30, "No", "Yes"))))</f>
        <v>Yes</v>
      </c>
    </row>
    <row r="20" spans="1:11" x14ac:dyDescent="0.2">
      <c r="A20" s="3" t="s">
        <v>679</v>
      </c>
      <c r="B20" s="34" t="s">
        <v>227</v>
      </c>
      <c r="C20" s="9">
        <v>99.990245411999993</v>
      </c>
      <c r="D20" s="9" t="str">
        <f>IF($B20="N/A","N/A",IF(C20&gt;100,"No",IF(C20&lt;98,"No","Yes")))</f>
        <v>Yes</v>
      </c>
      <c r="E20" s="9">
        <v>99.993101143999993</v>
      </c>
      <c r="F20" s="9" t="str">
        <f>IF($B20="N/A","N/A",IF(E20&gt;100,"No",IF(E20&lt;98,"No","Yes")))</f>
        <v>Yes</v>
      </c>
      <c r="G20" s="9">
        <v>99.987842142999995</v>
      </c>
      <c r="H20" s="9" t="str">
        <f>IF($B20="N/A","N/A",IF(G20&gt;100,"No",IF(G20&lt;98,"No","Yes")))</f>
        <v>Yes</v>
      </c>
      <c r="I20" s="10">
        <v>2.8999999999999998E-3</v>
      </c>
      <c r="J20" s="10">
        <v>-5.0000000000000001E-3</v>
      </c>
      <c r="K20" s="9" t="str">
        <f>IF(J20="Div by 0", "N/A", IF(J20="N/A","N/A", IF(J20&gt;30, "No", IF(J20&lt;-30, "No", "Yes"))))</f>
        <v>Yes</v>
      </c>
    </row>
    <row r="21" spans="1:11" x14ac:dyDescent="0.2">
      <c r="A21" s="3" t="s">
        <v>680</v>
      </c>
      <c r="B21" s="34" t="s">
        <v>227</v>
      </c>
      <c r="C21" s="9">
        <v>99.990245411999993</v>
      </c>
      <c r="D21" s="9" t="str">
        <f>IF($B21="N/A","N/A",IF(C21&gt;100,"No",IF(C21&lt;98,"No","Yes")))</f>
        <v>Yes</v>
      </c>
      <c r="E21" s="9">
        <v>99.993101143999993</v>
      </c>
      <c r="F21" s="9" t="str">
        <f>IF($B21="N/A","N/A",IF(E21&gt;100,"No",IF(E21&lt;98,"No","Yes")))</f>
        <v>Yes</v>
      </c>
      <c r="G21" s="9">
        <v>99.987842142999995</v>
      </c>
      <c r="H21" s="9" t="str">
        <f>IF($B21="N/A","N/A",IF(G21&gt;100,"No",IF(G21&lt;98,"No","Yes")))</f>
        <v>Yes</v>
      </c>
      <c r="I21" s="10">
        <v>2.8999999999999998E-3</v>
      </c>
      <c r="J21" s="10">
        <v>-5.0000000000000001E-3</v>
      </c>
      <c r="K21" s="9" t="str">
        <f>IF(J21="Div by 0", "N/A", IF(J21="N/A","N/A", IF(J21&gt;30, "No", IF(J21&lt;-30, "No", "Yes"))))</f>
        <v>Yes</v>
      </c>
    </row>
    <row r="22" spans="1:11" ht="13.5" customHeight="1" x14ac:dyDescent="0.2">
      <c r="A22" s="3" t="s">
        <v>1724</v>
      </c>
      <c r="B22" s="34" t="s">
        <v>217</v>
      </c>
      <c r="C22" s="9">
        <v>63.382275819999997</v>
      </c>
      <c r="D22" s="9" t="str">
        <f>IF($B22="N/A","N/A",IF(C22&gt;15,"No",IF(C22&lt;-15,"No","Yes")))</f>
        <v>N/A</v>
      </c>
      <c r="E22" s="9">
        <v>62.229198281000002</v>
      </c>
      <c r="F22" s="9" t="str">
        <f>IF($B22="N/A","N/A",IF(E22&gt;15,"No",IF(E22&lt;-15,"No","Yes")))</f>
        <v>N/A</v>
      </c>
      <c r="G22" s="9">
        <v>63.437857936999997</v>
      </c>
      <c r="H22" s="9" t="str">
        <f>IF($B22="N/A","N/A",IF(G22&gt;15,"No",IF(G22&lt;-15,"No","Yes")))</f>
        <v>N/A</v>
      </c>
      <c r="I22" s="10">
        <v>-1.82</v>
      </c>
      <c r="J22" s="10">
        <v>1.9419999999999999</v>
      </c>
      <c r="K22" s="9" t="str">
        <f t="shared" ref="K22:K31" si="1">IF(J22="Div by 0", "N/A", IF(J22="N/A","N/A", IF(J22&gt;30, "No", IF(J22&lt;-30, "No", "Yes"))))</f>
        <v>Yes</v>
      </c>
    </row>
    <row r="23" spans="1:11" x14ac:dyDescent="0.2">
      <c r="A23" s="3" t="s">
        <v>933</v>
      </c>
      <c r="B23" s="34" t="s">
        <v>217</v>
      </c>
      <c r="C23" s="9">
        <v>36.502396079999997</v>
      </c>
      <c r="D23" s="9" t="str">
        <f>IF($B23="N/A","N/A",IF(C23&gt;15,"No",IF(C23&lt;-15,"No","Yes")))</f>
        <v>N/A</v>
      </c>
      <c r="E23" s="9">
        <v>37.650615741000003</v>
      </c>
      <c r="F23" s="9" t="str">
        <f>IF($B23="N/A","N/A",IF(E23&gt;15,"No",IF(E23&lt;-15,"No","Yes")))</f>
        <v>N/A</v>
      </c>
      <c r="G23" s="9">
        <v>36.425799554000001</v>
      </c>
      <c r="H23" s="9" t="str">
        <f>IF($B23="N/A","N/A",IF(G23&gt;15,"No",IF(G23&lt;-15,"No","Yes")))</f>
        <v>N/A</v>
      </c>
      <c r="I23" s="10">
        <v>3.1459999999999999</v>
      </c>
      <c r="J23" s="10">
        <v>-3.25</v>
      </c>
      <c r="K23" s="9" t="str">
        <f t="shared" si="1"/>
        <v>Yes</v>
      </c>
    </row>
    <row r="24" spans="1:11" ht="25.5" x14ac:dyDescent="0.2">
      <c r="A24" s="3" t="s">
        <v>934</v>
      </c>
      <c r="B24" s="34" t="s">
        <v>217</v>
      </c>
      <c r="C24" s="9">
        <v>8.98150635E-2</v>
      </c>
      <c r="D24" s="9" t="str">
        <f>IF($B24="N/A","N/A",IF(C24&gt;15,"No",IF(C24&lt;-15,"No","Yes")))</f>
        <v>N/A</v>
      </c>
      <c r="E24" s="9">
        <v>9.8104694000000006E-2</v>
      </c>
      <c r="F24" s="9" t="str">
        <f>IF($B24="N/A","N/A",IF(E24&gt;15,"No",IF(E24&lt;-15,"No","Yes")))</f>
        <v>N/A</v>
      </c>
      <c r="G24" s="9">
        <v>0.1029636666</v>
      </c>
      <c r="H24" s="9" t="str">
        <f>IF($B24="N/A","N/A",IF(G24&gt;15,"No",IF(G24&lt;-15,"No","Yes")))</f>
        <v>N/A</v>
      </c>
      <c r="I24" s="10">
        <v>9.23</v>
      </c>
      <c r="J24" s="10">
        <v>4.9530000000000003</v>
      </c>
      <c r="K24" s="9" t="str">
        <f t="shared" si="1"/>
        <v>Yes</v>
      </c>
    </row>
    <row r="25" spans="1:11" x14ac:dyDescent="0.2">
      <c r="A25" s="3" t="s">
        <v>170</v>
      </c>
      <c r="B25" s="34" t="s">
        <v>217</v>
      </c>
      <c r="C25" s="9">
        <v>99.990245411999993</v>
      </c>
      <c r="D25" s="9" t="str">
        <f t="shared" ref="D25:D27" si="2">IF($B25="N/A","N/A",IF(C25&gt;15,"No",IF(C25&lt;-15,"No","Yes")))</f>
        <v>N/A</v>
      </c>
      <c r="E25" s="9">
        <v>99.993101143999993</v>
      </c>
      <c r="F25" s="9" t="str">
        <f t="shared" ref="F25:F27" si="3">IF($B25="N/A","N/A",IF(E25&gt;15,"No",IF(E25&lt;-15,"No","Yes")))</f>
        <v>N/A</v>
      </c>
      <c r="G25" s="9">
        <v>99.987842142999995</v>
      </c>
      <c r="H25" s="9" t="str">
        <f t="shared" ref="H25:H27" si="4">IF($B25="N/A","N/A",IF(G25&gt;15,"No",IF(G25&lt;-15,"No","Yes")))</f>
        <v>N/A</v>
      </c>
      <c r="I25" s="10">
        <v>2.8999999999999998E-3</v>
      </c>
      <c r="J25" s="10">
        <v>-5.0000000000000001E-3</v>
      </c>
      <c r="K25" s="9" t="str">
        <f t="shared" si="1"/>
        <v>Yes</v>
      </c>
    </row>
    <row r="26" spans="1:11" x14ac:dyDescent="0.2">
      <c r="A26" s="3" t="s">
        <v>171</v>
      </c>
      <c r="B26" s="34" t="s">
        <v>217</v>
      </c>
      <c r="C26" s="9">
        <v>99.990245411999993</v>
      </c>
      <c r="D26" s="9" t="str">
        <f t="shared" si="2"/>
        <v>N/A</v>
      </c>
      <c r="E26" s="9">
        <v>99.993101143999993</v>
      </c>
      <c r="F26" s="9" t="str">
        <f t="shared" si="3"/>
        <v>N/A</v>
      </c>
      <c r="G26" s="9">
        <v>99.987842142999995</v>
      </c>
      <c r="H26" s="9" t="str">
        <f t="shared" si="4"/>
        <v>N/A</v>
      </c>
      <c r="I26" s="10">
        <v>2.8999999999999998E-3</v>
      </c>
      <c r="J26" s="10">
        <v>-5.0000000000000001E-3</v>
      </c>
      <c r="K26" s="9" t="str">
        <f t="shared" si="1"/>
        <v>Yes</v>
      </c>
    </row>
    <row r="27" spans="1:11" x14ac:dyDescent="0.2">
      <c r="A27" s="3" t="s">
        <v>172</v>
      </c>
      <c r="B27" s="34" t="s">
        <v>217</v>
      </c>
      <c r="C27" s="9">
        <v>99.990245411999993</v>
      </c>
      <c r="D27" s="9" t="str">
        <f t="shared" si="2"/>
        <v>N/A</v>
      </c>
      <c r="E27" s="9">
        <v>99.993101143999993</v>
      </c>
      <c r="F27" s="9" t="str">
        <f t="shared" si="3"/>
        <v>N/A</v>
      </c>
      <c r="G27" s="9">
        <v>99.987842142999995</v>
      </c>
      <c r="H27" s="9" t="str">
        <f t="shared" si="4"/>
        <v>N/A</v>
      </c>
      <c r="I27" s="10">
        <v>2.8999999999999998E-3</v>
      </c>
      <c r="J27" s="10">
        <v>-5.0000000000000001E-3</v>
      </c>
      <c r="K27" s="9" t="str">
        <f t="shared" si="1"/>
        <v>Yes</v>
      </c>
    </row>
    <row r="28" spans="1:11" x14ac:dyDescent="0.2">
      <c r="A28" s="3" t="s">
        <v>54</v>
      </c>
      <c r="B28" s="34" t="s">
        <v>217</v>
      </c>
      <c r="C28" s="9">
        <v>6.0879556204999998</v>
      </c>
      <c r="D28" s="9" t="str">
        <f>IF($B28="N/A","N/A",IF(C28&gt;15,"No",IF(C28&lt;-15,"No","Yes")))</f>
        <v>N/A</v>
      </c>
      <c r="E28" s="9">
        <v>6.4465602033999998</v>
      </c>
      <c r="F28" s="9" t="str">
        <f>IF($B28="N/A","N/A",IF(E28&gt;15,"No",IF(E28&lt;-15,"No","Yes")))</f>
        <v>N/A</v>
      </c>
      <c r="G28" s="9">
        <v>6.7539976951999998</v>
      </c>
      <c r="H28" s="9" t="str">
        <f>IF($B28="N/A","N/A",IF(G28&gt;15,"No",IF(G28&lt;-15,"No","Yes")))</f>
        <v>N/A</v>
      </c>
      <c r="I28" s="10">
        <v>5.89</v>
      </c>
      <c r="J28" s="10">
        <v>4.7690000000000001</v>
      </c>
      <c r="K28" s="9" t="str">
        <f t="shared" si="1"/>
        <v>Yes</v>
      </c>
    </row>
    <row r="29" spans="1:11" x14ac:dyDescent="0.2">
      <c r="A29" s="3" t="s">
        <v>55</v>
      </c>
      <c r="B29" s="34" t="s">
        <v>217</v>
      </c>
      <c r="C29" s="9">
        <v>93.902289792000005</v>
      </c>
      <c r="D29" s="9" t="str">
        <f>IF($B29="N/A","N/A",IF(C29&gt;15,"No",IF(C29&lt;-15,"No","Yes")))</f>
        <v>N/A</v>
      </c>
      <c r="E29" s="9">
        <v>93.546540941000003</v>
      </c>
      <c r="F29" s="9" t="str">
        <f>IF($B29="N/A","N/A",IF(E29&gt;15,"No",IF(E29&lt;-15,"No","Yes")))</f>
        <v>N/A</v>
      </c>
      <c r="G29" s="9">
        <v>93.233844447999999</v>
      </c>
      <c r="H29" s="9" t="str">
        <f>IF($B29="N/A","N/A",IF(G29&gt;15,"No",IF(G29&lt;-15,"No","Yes")))</f>
        <v>N/A</v>
      </c>
      <c r="I29" s="10">
        <v>-0.379</v>
      </c>
      <c r="J29" s="10">
        <v>-0.33400000000000002</v>
      </c>
      <c r="K29" s="9" t="str">
        <f t="shared" si="1"/>
        <v>Yes</v>
      </c>
    </row>
    <row r="30" spans="1:11" x14ac:dyDescent="0.2">
      <c r="A30" s="3" t="s">
        <v>56</v>
      </c>
      <c r="B30" s="34" t="s">
        <v>217</v>
      </c>
      <c r="C30" s="9">
        <v>71.440928010999997</v>
      </c>
      <c r="D30" s="9" t="str">
        <f>IF($B30="N/A","N/A",IF(C30&gt;15,"No",IF(C30&lt;-15,"No","Yes")))</f>
        <v>N/A</v>
      </c>
      <c r="E30" s="9">
        <v>73.232217704999996</v>
      </c>
      <c r="F30" s="9" t="str">
        <f>IF($B30="N/A","N/A",IF(E30&gt;15,"No",IF(E30&lt;-15,"No","Yes")))</f>
        <v>N/A</v>
      </c>
      <c r="G30" s="9">
        <v>75.767192750999996</v>
      </c>
      <c r="H30" s="9" t="str">
        <f>IF($B30="N/A","N/A",IF(G30&gt;15,"No",IF(G30&lt;-15,"No","Yes")))</f>
        <v>N/A</v>
      </c>
      <c r="I30" s="10">
        <v>2.5070000000000001</v>
      </c>
      <c r="J30" s="10">
        <v>3.4620000000000002</v>
      </c>
      <c r="K30" s="9" t="str">
        <f t="shared" si="1"/>
        <v>Yes</v>
      </c>
    </row>
    <row r="31" spans="1:11" x14ac:dyDescent="0.2">
      <c r="A31" s="3" t="s">
        <v>57</v>
      </c>
      <c r="B31" s="34" t="s">
        <v>217</v>
      </c>
      <c r="C31" s="9">
        <v>24.918856805000001</v>
      </c>
      <c r="D31" s="9" t="str">
        <f>IF($B31="N/A","N/A",IF(C31&gt;15,"No",IF(C31&lt;-15,"No","Yes")))</f>
        <v>N/A</v>
      </c>
      <c r="E31" s="9">
        <v>23.437118662</v>
      </c>
      <c r="F31" s="9" t="str">
        <f>IF($B31="N/A","N/A",IF(E31&gt;15,"No",IF(E31&lt;-15,"No","Yes")))</f>
        <v>N/A</v>
      </c>
      <c r="G31" s="9">
        <v>20.609917203999998</v>
      </c>
      <c r="H31" s="9" t="str">
        <f>IF($B31="N/A","N/A",IF(G31&gt;15,"No",IF(G31&lt;-15,"No","Yes")))</f>
        <v>N/A</v>
      </c>
      <c r="I31" s="10">
        <v>-5.95</v>
      </c>
      <c r="J31" s="10">
        <v>-12.1</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928272</v>
      </c>
      <c r="D7" s="74" t="str">
        <f>IF($B7="N/A","N/A",IF(C7&gt;10,"No",IF(C7&lt;-10,"No","Yes")))</f>
        <v>N/A</v>
      </c>
      <c r="E7" s="30">
        <v>975001</v>
      </c>
      <c r="F7" s="74" t="str">
        <f>IF($B7="N/A","N/A",IF(E7&gt;10,"No",IF(E7&lt;-10,"No","Yes")))</f>
        <v>N/A</v>
      </c>
      <c r="G7" s="30">
        <v>1033796</v>
      </c>
      <c r="H7" s="74" t="str">
        <f>IF($B7="N/A","N/A",IF(G7&gt;10,"No",IF(G7&lt;-10,"No","Yes")))</f>
        <v>N/A</v>
      </c>
      <c r="I7" s="75">
        <v>5.0339999999999998</v>
      </c>
      <c r="J7" s="75">
        <v>6.03</v>
      </c>
      <c r="K7" s="76" t="s">
        <v>732</v>
      </c>
      <c r="L7" s="31" t="str">
        <f>IF(J7="Div by 0", "N/A", IF(K7="N/A","N/A", IF(J7&gt;VALUE(MID(K7,1,2)), "No", IF(J7&lt;-1*VALUE(MID(K7,1,2)), "No", "Yes"))))</f>
        <v>Yes</v>
      </c>
    </row>
    <row r="8" spans="1:12" x14ac:dyDescent="0.2">
      <c r="A8" s="3" t="s">
        <v>58</v>
      </c>
      <c r="B8" s="34" t="s">
        <v>217</v>
      </c>
      <c r="C8" s="46">
        <v>3389826932</v>
      </c>
      <c r="D8" s="43" t="str">
        <f>IF($B8="N/A","N/A",IF(C8&gt;10,"No",IF(C8&lt;-10,"No","Yes")))</f>
        <v>N/A</v>
      </c>
      <c r="E8" s="46">
        <v>3605228534</v>
      </c>
      <c r="F8" s="43" t="str">
        <f>IF($B8="N/A","N/A",IF(E8&gt;10,"No",IF(E8&lt;-10,"No","Yes")))</f>
        <v>N/A</v>
      </c>
      <c r="G8" s="46">
        <v>3738139514</v>
      </c>
      <c r="H8" s="43" t="str">
        <f>IF($B8="N/A","N/A",IF(G8&gt;10,"No",IF(G8&lt;-10,"No","Yes")))</f>
        <v>N/A</v>
      </c>
      <c r="I8" s="12">
        <v>6.3540000000000001</v>
      </c>
      <c r="J8" s="12">
        <v>3.6869999999999998</v>
      </c>
      <c r="K8" s="44" t="s">
        <v>732</v>
      </c>
      <c r="L8" s="9" t="str">
        <f>IF(J8="Div by 0", "N/A", IF(K8="N/A","N/A", IF(J8&gt;VALUE(MID(K8,1,2)), "No", IF(J8&lt;-1*VALUE(MID(K8,1,2)), "No", "Yes"))))</f>
        <v>Yes</v>
      </c>
    </row>
    <row r="9" spans="1:12" x14ac:dyDescent="0.2">
      <c r="A9" s="58" t="s">
        <v>937</v>
      </c>
      <c r="B9" s="9" t="s">
        <v>217</v>
      </c>
      <c r="C9" s="8">
        <v>10.548740024000001</v>
      </c>
      <c r="D9" s="43" t="str">
        <f>IF($B9="N/A","N/A",IF(C9&gt;10,"No",IF(C9&lt;-10,"No","Yes")))</f>
        <v>N/A</v>
      </c>
      <c r="E9" s="8">
        <v>10.123887052000001</v>
      </c>
      <c r="F9" s="43" t="str">
        <f>IF($B9="N/A","N/A",IF(E9&gt;10,"No",IF(E9&lt;-10,"No","Yes")))</f>
        <v>N/A</v>
      </c>
      <c r="G9" s="8">
        <v>11.160132172999999</v>
      </c>
      <c r="H9" s="43" t="str">
        <f>IF($B9="N/A","N/A",IF(G9&gt;10,"No",IF(G9&lt;-10,"No","Yes")))</f>
        <v>N/A</v>
      </c>
      <c r="I9" s="12">
        <v>-4.03</v>
      </c>
      <c r="J9" s="12">
        <v>10.24</v>
      </c>
      <c r="K9" s="9" t="s">
        <v>217</v>
      </c>
      <c r="L9" s="9" t="str">
        <f>IF(J9="Div by 0", "N/A", IF(K9="N/A","N/A", IF(J9&gt;VALUE(MID(K9,1,2)), "No", IF(J9&lt;-1*VALUE(MID(K9,1,2)), "No", "Yes"))))</f>
        <v>N/A</v>
      </c>
    </row>
    <row r="10" spans="1:12" x14ac:dyDescent="0.2">
      <c r="A10" s="58" t="s">
        <v>938</v>
      </c>
      <c r="B10" s="9" t="s">
        <v>217</v>
      </c>
      <c r="C10" s="8">
        <v>18.866129754999999</v>
      </c>
      <c r="D10" s="43" t="str">
        <f t="shared" ref="D10:D19" si="0">IF($B10="N/A","N/A",IF(C10&gt;10,"No",IF(C10&lt;-10,"No","Yes")))</f>
        <v>N/A</v>
      </c>
      <c r="E10" s="8">
        <v>17.104700404999999</v>
      </c>
      <c r="F10" s="43" t="str">
        <f t="shared" ref="F10:F19" si="1">IF($B10="N/A","N/A",IF(E10&gt;10,"No",IF(E10&lt;-10,"No","Yes")))</f>
        <v>N/A</v>
      </c>
      <c r="G10" s="8">
        <v>19.467090218999999</v>
      </c>
      <c r="H10" s="43" t="str">
        <f t="shared" ref="H10:H19" si="2">IF($B10="N/A","N/A",IF(G10&gt;10,"No",IF(G10&lt;-10,"No","Yes")))</f>
        <v>N/A</v>
      </c>
      <c r="I10" s="12">
        <v>-9.34</v>
      </c>
      <c r="J10" s="12">
        <v>13.81</v>
      </c>
      <c r="K10" s="9" t="s">
        <v>217</v>
      </c>
      <c r="L10" s="9" t="str">
        <f t="shared" ref="L10:L26" si="3">IF(J10="Div by 0", "N/A", IF(K10="N/A","N/A", IF(J10&gt;VALUE(MID(K10,1,2)), "No", IF(J10&lt;-1*VALUE(MID(K10,1,2)), "No", "Yes"))))</f>
        <v>N/A</v>
      </c>
    </row>
    <row r="11" spans="1:12" x14ac:dyDescent="0.2">
      <c r="A11" s="58" t="s">
        <v>939</v>
      </c>
      <c r="B11" s="9" t="s">
        <v>217</v>
      </c>
      <c r="C11" s="8">
        <v>8.4773643932000002</v>
      </c>
      <c r="D11" s="43" t="str">
        <f t="shared" si="0"/>
        <v>N/A</v>
      </c>
      <c r="E11" s="8">
        <v>8.0055302506999997</v>
      </c>
      <c r="F11" s="43" t="str">
        <f t="shared" si="1"/>
        <v>N/A</v>
      </c>
      <c r="G11" s="8">
        <v>6.9081327456999997</v>
      </c>
      <c r="H11" s="43" t="str">
        <f t="shared" si="2"/>
        <v>N/A</v>
      </c>
      <c r="I11" s="12">
        <v>-5.57</v>
      </c>
      <c r="J11" s="12">
        <v>-13.7</v>
      </c>
      <c r="K11" s="9" t="s">
        <v>217</v>
      </c>
      <c r="L11" s="9" t="str">
        <f t="shared" si="3"/>
        <v>N/A</v>
      </c>
    </row>
    <row r="12" spans="1:12" x14ac:dyDescent="0.2">
      <c r="A12" s="58" t="s">
        <v>940</v>
      </c>
      <c r="B12" s="9" t="s">
        <v>217</v>
      </c>
      <c r="C12" s="8">
        <v>2.0252684600000001E-2</v>
      </c>
      <c r="D12" s="43" t="str">
        <f t="shared" si="0"/>
        <v>N/A</v>
      </c>
      <c r="E12" s="8">
        <v>2.43076674E-2</v>
      </c>
      <c r="F12" s="43" t="str">
        <f t="shared" si="1"/>
        <v>N/A</v>
      </c>
      <c r="G12" s="8">
        <v>2.2248102999999999E-3</v>
      </c>
      <c r="H12" s="43" t="str">
        <f t="shared" si="2"/>
        <v>N/A</v>
      </c>
      <c r="I12" s="12">
        <v>20.02</v>
      </c>
      <c r="J12" s="12">
        <v>-90.8</v>
      </c>
      <c r="K12" s="9" t="s">
        <v>217</v>
      </c>
      <c r="L12" s="9" t="str">
        <f t="shared" si="3"/>
        <v>N/A</v>
      </c>
    </row>
    <row r="13" spans="1:12" x14ac:dyDescent="0.2">
      <c r="A13" s="58" t="s">
        <v>941</v>
      </c>
      <c r="B13" s="11" t="s">
        <v>217</v>
      </c>
      <c r="C13" s="8">
        <v>54.082747298000001</v>
      </c>
      <c r="D13" s="43" t="str">
        <f t="shared" si="0"/>
        <v>N/A</v>
      </c>
      <c r="E13" s="8">
        <v>56.831326326999999</v>
      </c>
      <c r="F13" s="43" t="str">
        <f t="shared" si="1"/>
        <v>N/A</v>
      </c>
      <c r="G13" s="8">
        <v>57.196777701000002</v>
      </c>
      <c r="H13" s="43" t="str">
        <f t="shared" si="2"/>
        <v>N/A</v>
      </c>
      <c r="I13" s="12">
        <v>5.0819999999999999</v>
      </c>
      <c r="J13" s="12">
        <v>0.64300000000000002</v>
      </c>
      <c r="K13" s="9" t="s">
        <v>217</v>
      </c>
      <c r="L13" s="9" t="str">
        <f t="shared" si="3"/>
        <v>N/A</v>
      </c>
    </row>
    <row r="14" spans="1:12" ht="12.75" customHeight="1" x14ac:dyDescent="0.2">
      <c r="A14" s="58" t="s">
        <v>942</v>
      </c>
      <c r="B14" s="11" t="s">
        <v>217</v>
      </c>
      <c r="C14" s="8">
        <v>5.9249875000000002E-3</v>
      </c>
      <c r="D14" s="43" t="str">
        <f t="shared" si="0"/>
        <v>N/A</v>
      </c>
      <c r="E14" s="8">
        <v>2.4717923400000001E-2</v>
      </c>
      <c r="F14" s="43" t="str">
        <f t="shared" si="1"/>
        <v>N/A</v>
      </c>
      <c r="G14" s="8">
        <v>2.1764448700000001E-2</v>
      </c>
      <c r="H14" s="43" t="str">
        <f t="shared" si="2"/>
        <v>N/A</v>
      </c>
      <c r="I14" s="12">
        <v>317.2</v>
      </c>
      <c r="J14" s="12">
        <v>-11.9</v>
      </c>
      <c r="K14" s="9" t="s">
        <v>217</v>
      </c>
      <c r="L14" s="9" t="str">
        <f t="shared" si="3"/>
        <v>N/A</v>
      </c>
    </row>
    <row r="15" spans="1:12" x14ac:dyDescent="0.2">
      <c r="A15" s="58" t="s">
        <v>943</v>
      </c>
      <c r="B15" s="11" t="s">
        <v>217</v>
      </c>
      <c r="C15" s="8">
        <v>2.1706999673</v>
      </c>
      <c r="D15" s="43" t="str">
        <f t="shared" si="0"/>
        <v>N/A</v>
      </c>
      <c r="E15" s="8">
        <v>1.2770243313</v>
      </c>
      <c r="F15" s="43" t="str">
        <f t="shared" si="1"/>
        <v>N/A</v>
      </c>
      <c r="G15" s="8">
        <v>4.5366784200000003E-2</v>
      </c>
      <c r="H15" s="43" t="str">
        <f t="shared" si="2"/>
        <v>N/A</v>
      </c>
      <c r="I15" s="12">
        <v>-41.2</v>
      </c>
      <c r="J15" s="12">
        <v>-96.4</v>
      </c>
      <c r="K15" s="9" t="s">
        <v>217</v>
      </c>
      <c r="L15" s="9" t="str">
        <f t="shared" si="3"/>
        <v>N/A</v>
      </c>
    </row>
    <row r="16" spans="1:12" ht="12.75" customHeight="1" x14ac:dyDescent="0.2">
      <c r="A16" s="58" t="s">
        <v>944</v>
      </c>
      <c r="B16" s="11" t="s">
        <v>217</v>
      </c>
      <c r="C16" s="8">
        <v>5.8281408897000002</v>
      </c>
      <c r="D16" s="43" t="str">
        <f t="shared" si="0"/>
        <v>N/A</v>
      </c>
      <c r="E16" s="8">
        <v>6.6085060426000002</v>
      </c>
      <c r="F16" s="43" t="str">
        <f t="shared" si="1"/>
        <v>N/A</v>
      </c>
      <c r="G16" s="8">
        <v>5.1985111181999999</v>
      </c>
      <c r="H16" s="43" t="str">
        <f t="shared" si="2"/>
        <v>N/A</v>
      </c>
      <c r="I16" s="12">
        <v>13.39</v>
      </c>
      <c r="J16" s="12">
        <v>-21.3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81.907745821999995</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6.9321220047000001</v>
      </c>
      <c r="H18" s="43" t="str">
        <f t="shared" si="2"/>
        <v>N/A</v>
      </c>
      <c r="I18" s="12" t="s">
        <v>217</v>
      </c>
      <c r="J18" s="12" t="s">
        <v>217</v>
      </c>
      <c r="K18" s="9" t="s">
        <v>217</v>
      </c>
      <c r="L18" s="9" t="str">
        <f t="shared" si="3"/>
        <v>N/A</v>
      </c>
    </row>
    <row r="19" spans="1:12" ht="12.75" customHeight="1" x14ac:dyDescent="0.2">
      <c r="A19" s="16" t="s">
        <v>132</v>
      </c>
      <c r="B19" s="1" t="s">
        <v>217</v>
      </c>
      <c r="C19" s="35">
        <v>11842</v>
      </c>
      <c r="D19" s="43" t="str">
        <f t="shared" si="0"/>
        <v>N/A</v>
      </c>
      <c r="E19" s="35">
        <v>10185</v>
      </c>
      <c r="F19" s="43" t="str">
        <f t="shared" si="1"/>
        <v>N/A</v>
      </c>
      <c r="G19" s="35">
        <v>8103</v>
      </c>
      <c r="H19" s="43" t="str">
        <f t="shared" si="2"/>
        <v>N/A</v>
      </c>
      <c r="I19" s="12">
        <v>-14</v>
      </c>
      <c r="J19" s="12">
        <v>-20.399999999999999</v>
      </c>
      <c r="K19" s="35" t="s">
        <v>217</v>
      </c>
      <c r="L19" s="9" t="str">
        <f t="shared" si="3"/>
        <v>N/A</v>
      </c>
    </row>
    <row r="20" spans="1:12" ht="12.75" customHeight="1" x14ac:dyDescent="0.2">
      <c r="A20" s="16" t="s">
        <v>133</v>
      </c>
      <c r="B20" s="47" t="s">
        <v>280</v>
      </c>
      <c r="C20" s="8">
        <v>1.2757036731</v>
      </c>
      <c r="D20" s="43" t="str">
        <f>IF($B20="N/A","N/A",IF(C20&gt;=2,"No",IF(C20&lt;0,"No","Yes")))</f>
        <v>Yes</v>
      </c>
      <c r="E20" s="8">
        <v>1.0446143132000001</v>
      </c>
      <c r="F20" s="43" t="str">
        <f>IF($B20="N/A","N/A",IF(E20&gt;=2,"No",IF(E20&lt;0,"No","Yes")))</f>
        <v>Yes</v>
      </c>
      <c r="G20" s="8">
        <v>0.78381034559999996</v>
      </c>
      <c r="H20" s="43" t="str">
        <f>IF($B20="N/A","N/A",IF(G20&gt;=2,"No",IF(G20&lt;0,"No","Yes")))</f>
        <v>Yes</v>
      </c>
      <c r="I20" s="12">
        <v>-18.100000000000001</v>
      </c>
      <c r="J20" s="12">
        <v>-25</v>
      </c>
      <c r="K20" s="9" t="s">
        <v>217</v>
      </c>
      <c r="L20" s="9" t="str">
        <f t="shared" si="3"/>
        <v>N/A</v>
      </c>
    </row>
    <row r="21" spans="1:12" ht="25.5" x14ac:dyDescent="0.2">
      <c r="A21" s="2" t="s">
        <v>134</v>
      </c>
      <c r="B21" s="47" t="s">
        <v>217</v>
      </c>
      <c r="C21" s="46">
        <v>15303221</v>
      </c>
      <c r="D21" s="43" t="str">
        <f t="shared" ref="D21:D26" si="4">IF($B21="N/A","N/A",IF(C21&gt;10,"No",IF(C21&lt;-10,"No","Yes")))</f>
        <v>N/A</v>
      </c>
      <c r="E21" s="46">
        <v>10583431</v>
      </c>
      <c r="F21" s="43" t="str">
        <f t="shared" ref="F21:F26" si="5">IF($B21="N/A","N/A",IF(E21&gt;10,"No",IF(E21&lt;-10,"No","Yes")))</f>
        <v>N/A</v>
      </c>
      <c r="G21" s="46">
        <v>17532940</v>
      </c>
      <c r="H21" s="43" t="str">
        <f t="shared" ref="H21:H26" si="6">IF($B21="N/A","N/A",IF(G21&gt;10,"No",IF(G21&lt;-10,"No","Yes")))</f>
        <v>N/A</v>
      </c>
      <c r="I21" s="12">
        <v>-30.8</v>
      </c>
      <c r="J21" s="12">
        <v>65.66</v>
      </c>
      <c r="K21" s="9" t="s">
        <v>217</v>
      </c>
      <c r="L21" s="9" t="str">
        <f t="shared" si="3"/>
        <v>N/A</v>
      </c>
    </row>
    <row r="22" spans="1:12" ht="13.5" customHeight="1" x14ac:dyDescent="0.2">
      <c r="A22" s="2" t="s">
        <v>1725</v>
      </c>
      <c r="B22" s="47" t="s">
        <v>217</v>
      </c>
      <c r="C22" s="46">
        <v>1292.2834825</v>
      </c>
      <c r="D22" s="43" t="str">
        <f t="shared" si="4"/>
        <v>N/A</v>
      </c>
      <c r="E22" s="46">
        <v>1039.1193913</v>
      </c>
      <c r="F22" s="43" t="str">
        <f t="shared" si="5"/>
        <v>N/A</v>
      </c>
      <c r="G22" s="46">
        <v>2163.7591016000001</v>
      </c>
      <c r="H22" s="43" t="str">
        <f t="shared" si="6"/>
        <v>N/A</v>
      </c>
      <c r="I22" s="12">
        <v>-19.600000000000001</v>
      </c>
      <c r="J22" s="12">
        <v>108.2</v>
      </c>
      <c r="K22" s="9" t="s">
        <v>217</v>
      </c>
      <c r="L22" s="9" t="str">
        <f t="shared" si="3"/>
        <v>N/A</v>
      </c>
    </row>
    <row r="23" spans="1:12" ht="12.75" customHeight="1" x14ac:dyDescent="0.2">
      <c r="A23" s="16" t="s">
        <v>135</v>
      </c>
      <c r="B23" s="34" t="s">
        <v>217</v>
      </c>
      <c r="C23" s="1">
        <v>8635</v>
      </c>
      <c r="D23" s="43" t="str">
        <f t="shared" si="4"/>
        <v>N/A</v>
      </c>
      <c r="E23" s="1">
        <v>6307</v>
      </c>
      <c r="F23" s="43" t="str">
        <f t="shared" si="5"/>
        <v>N/A</v>
      </c>
      <c r="G23" s="1">
        <v>5660</v>
      </c>
      <c r="H23" s="43" t="str">
        <f t="shared" si="6"/>
        <v>N/A</v>
      </c>
      <c r="I23" s="12">
        <v>-27</v>
      </c>
      <c r="J23" s="12">
        <v>-10.3</v>
      </c>
      <c r="K23" s="35" t="s">
        <v>217</v>
      </c>
      <c r="L23" s="9" t="str">
        <f t="shared" si="3"/>
        <v>N/A</v>
      </c>
    </row>
    <row r="24" spans="1:12" ht="12.75" customHeight="1" x14ac:dyDescent="0.2">
      <c r="A24" s="16" t="s">
        <v>136</v>
      </c>
      <c r="B24" s="34" t="s">
        <v>217</v>
      </c>
      <c r="C24" s="13">
        <v>0.93022303809999995</v>
      </c>
      <c r="D24" s="43" t="str">
        <f t="shared" si="4"/>
        <v>N/A</v>
      </c>
      <c r="E24" s="13">
        <v>0.64687113139999997</v>
      </c>
      <c r="F24" s="43" t="str">
        <f t="shared" si="5"/>
        <v>N/A</v>
      </c>
      <c r="G24" s="13">
        <v>0.54749679819999997</v>
      </c>
      <c r="H24" s="43" t="str">
        <f t="shared" si="6"/>
        <v>N/A</v>
      </c>
      <c r="I24" s="12">
        <v>-30.5</v>
      </c>
      <c r="J24" s="12">
        <v>-15.4</v>
      </c>
      <c r="K24" s="9" t="s">
        <v>217</v>
      </c>
      <c r="L24" s="9" t="str">
        <f t="shared" si="3"/>
        <v>N/A</v>
      </c>
    </row>
    <row r="25" spans="1:12" ht="25.5" x14ac:dyDescent="0.2">
      <c r="A25" s="2" t="s">
        <v>137</v>
      </c>
      <c r="B25" s="34" t="s">
        <v>217</v>
      </c>
      <c r="C25" s="14">
        <v>14472126</v>
      </c>
      <c r="D25" s="43" t="str">
        <f t="shared" si="4"/>
        <v>N/A</v>
      </c>
      <c r="E25" s="14">
        <v>9504413</v>
      </c>
      <c r="F25" s="43" t="str">
        <f t="shared" si="5"/>
        <v>N/A</v>
      </c>
      <c r="G25" s="14">
        <v>16915536</v>
      </c>
      <c r="H25" s="43" t="str">
        <f t="shared" si="6"/>
        <v>N/A</v>
      </c>
      <c r="I25" s="12">
        <v>-34.299999999999997</v>
      </c>
      <c r="J25" s="12">
        <v>77.98</v>
      </c>
      <c r="K25" s="9" t="s">
        <v>217</v>
      </c>
      <c r="L25" s="9" t="str">
        <f t="shared" si="3"/>
        <v>N/A</v>
      </c>
    </row>
    <row r="26" spans="1:12" ht="25.5" x14ac:dyDescent="0.2">
      <c r="A26" s="2" t="s">
        <v>947</v>
      </c>
      <c r="B26" s="34" t="s">
        <v>217</v>
      </c>
      <c r="C26" s="14">
        <v>1675.9844817999999</v>
      </c>
      <c r="D26" s="43" t="str">
        <f t="shared" si="4"/>
        <v>N/A</v>
      </c>
      <c r="E26" s="14">
        <v>1506.9625813</v>
      </c>
      <c r="F26" s="43" t="str">
        <f t="shared" si="5"/>
        <v>N/A</v>
      </c>
      <c r="G26" s="14">
        <v>2988.6106006999998</v>
      </c>
      <c r="H26" s="43" t="str">
        <f t="shared" si="6"/>
        <v>N/A</v>
      </c>
      <c r="I26" s="12">
        <v>-10.1</v>
      </c>
      <c r="J26" s="12">
        <v>98.32</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916430</v>
      </c>
      <c r="D6" s="43" t="str">
        <f>IF($B6="N/A","N/A",IF(C6&gt;10,"No",IF(C6&lt;-10,"No","Yes")))</f>
        <v>N/A</v>
      </c>
      <c r="E6" s="35">
        <v>964816</v>
      </c>
      <c r="F6" s="43" t="str">
        <f>IF($B6="N/A","N/A",IF(E6&gt;10,"No",IF(E6&lt;-10,"No","Yes")))</f>
        <v>N/A</v>
      </c>
      <c r="G6" s="35">
        <v>1025693</v>
      </c>
      <c r="H6" s="43" t="str">
        <f>IF($B6="N/A","N/A",IF(G6&gt;10,"No",IF(G6&lt;-10,"No","Yes")))</f>
        <v>N/A</v>
      </c>
      <c r="I6" s="12">
        <v>5.28</v>
      </c>
      <c r="J6" s="12">
        <v>6.31</v>
      </c>
      <c r="K6" s="49" t="s">
        <v>732</v>
      </c>
      <c r="L6" s="9" t="str">
        <f>IF(J6="Div by 0", "N/A", IF(K6="N/A","N/A", IF(J6&gt;VALUE(MID(K6,1,2)), "No", IF(J6&lt;-1*VALUE(MID(K6,1,2)), "No", "Yes"))))</f>
        <v>Yes</v>
      </c>
    </row>
    <row r="7" spans="1:12" x14ac:dyDescent="0.2">
      <c r="A7" s="16" t="s">
        <v>59</v>
      </c>
      <c r="B7" s="35" t="s">
        <v>217</v>
      </c>
      <c r="C7" s="35">
        <v>762354.29</v>
      </c>
      <c r="D7" s="43" t="str">
        <f>IF($B7="N/A","N/A",IF(C7&gt;10,"No",IF(C7&lt;-10,"No","Yes")))</f>
        <v>N/A</v>
      </c>
      <c r="E7" s="35">
        <v>806000.04</v>
      </c>
      <c r="F7" s="43" t="str">
        <f>IF($B7="N/A","N/A",IF(E7&gt;10,"No",IF(E7&lt;-10,"No","Yes")))</f>
        <v>N/A</v>
      </c>
      <c r="G7" s="35">
        <v>861849.65</v>
      </c>
      <c r="H7" s="43" t="str">
        <f>IF($B7="N/A","N/A",IF(G7&gt;10,"No",IF(G7&lt;-10,"No","Yes")))</f>
        <v>N/A</v>
      </c>
      <c r="I7" s="12">
        <v>5.7249999999999996</v>
      </c>
      <c r="J7" s="12">
        <v>6.9290000000000003</v>
      </c>
      <c r="K7" s="49" t="s">
        <v>733</v>
      </c>
      <c r="L7" s="9" t="str">
        <f>IF(J7="Div by 0", "N/A", IF(K7="N/A","N/A", IF(J7&gt;VALUE(MID(K7,1,2)), "No", IF(J7&lt;-1*VALUE(MID(K7,1,2)), "No", "Yes"))))</f>
        <v>Yes</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95.817792956999995</v>
      </c>
      <c r="D13" s="11" t="str">
        <f>IF($B13="N/A","N/A",IF(C13&gt;=95,"Yes","No"))</f>
        <v>Yes</v>
      </c>
      <c r="E13" s="13">
        <v>97.389139483999998</v>
      </c>
      <c r="F13" s="11" t="str">
        <f>IF($B13="N/A","N/A",IF(E13&gt;=95,"Yes","No"))</f>
        <v>Yes</v>
      </c>
      <c r="G13" s="13">
        <v>97.674255357000007</v>
      </c>
      <c r="H13" s="11" t="str">
        <f>IF($B13="N/A","N/A",IF(G13&gt;=95,"Yes","No"))</f>
        <v>Yes</v>
      </c>
      <c r="I13" s="56">
        <v>1.64</v>
      </c>
      <c r="J13" s="56">
        <v>0.2928</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95.771744705000003</v>
      </c>
      <c r="D14" s="11" t="str">
        <f>IF($B14="N/A","N/A",IF(C14&gt;95,"Yes","No"))</f>
        <v>Yes</v>
      </c>
      <c r="E14" s="68">
        <v>97.338974477999997</v>
      </c>
      <c r="F14" s="11" t="str">
        <f>IF($B14="N/A","N/A",IF(E14&gt;95,"Yes","No"))</f>
        <v>Yes</v>
      </c>
      <c r="G14" s="68">
        <v>97.608738677000005</v>
      </c>
      <c r="H14" s="11" t="str">
        <f>IF($B14="N/A","N/A",IF(G14&gt;95,"Yes","No"))</f>
        <v>Yes</v>
      </c>
      <c r="I14" s="128">
        <v>1.6359999999999999</v>
      </c>
      <c r="J14" s="128">
        <v>0.27710000000000001</v>
      </c>
      <c r="K14" s="127" t="s">
        <v>733</v>
      </c>
      <c r="L14" s="11" t="str">
        <f t="shared" si="4"/>
        <v>Yes</v>
      </c>
    </row>
    <row r="15" spans="1:12" s="104" customFormat="1" ht="12.75" customHeight="1" x14ac:dyDescent="0.2">
      <c r="A15" s="2" t="s">
        <v>1659</v>
      </c>
      <c r="B15" s="127" t="s">
        <v>217</v>
      </c>
      <c r="C15" s="68">
        <v>1.8550244E-3</v>
      </c>
      <c r="D15" s="129" t="str">
        <f t="shared" ref="D15:D19" si="5">IF($B15="N/A","N/A",IF(C15&gt;10,"No",IF(C15&lt;-10,"No","Yes")))</f>
        <v>N/A</v>
      </c>
      <c r="E15" s="68">
        <v>1.5547006E-3</v>
      </c>
      <c r="F15" s="129" t="str">
        <f t="shared" ref="F15:F19" si="6">IF($B15="N/A","N/A",IF(E15&gt;10,"No",IF(E15&lt;-10,"No","Yes")))</f>
        <v>N/A</v>
      </c>
      <c r="G15" s="68">
        <v>1.8524061000000001E-3</v>
      </c>
      <c r="H15" s="129" t="str">
        <f t="shared" ref="H15:H19" si="7">IF($B15="N/A","N/A",IF(G15&gt;10,"No",IF(G15&lt;-10,"No","Yes")))</f>
        <v>N/A</v>
      </c>
      <c r="I15" s="128">
        <v>-16.2</v>
      </c>
      <c r="J15" s="128">
        <v>19.149999999999999</v>
      </c>
      <c r="K15" s="127" t="s">
        <v>217</v>
      </c>
      <c r="L15" s="11" t="str">
        <f t="shared" si="4"/>
        <v>N/A</v>
      </c>
    </row>
    <row r="16" spans="1:12" s="104" customFormat="1" ht="12.75" customHeight="1" x14ac:dyDescent="0.2">
      <c r="A16" s="2" t="s">
        <v>1660</v>
      </c>
      <c r="B16" s="127" t="s">
        <v>217</v>
      </c>
      <c r="C16" s="68">
        <v>1.0911908E-3</v>
      </c>
      <c r="D16" s="129" t="str">
        <f t="shared" si="5"/>
        <v>N/A</v>
      </c>
      <c r="E16" s="68">
        <v>1.1401137999999999E-3</v>
      </c>
      <c r="F16" s="129" t="str">
        <f t="shared" si="6"/>
        <v>N/A</v>
      </c>
      <c r="G16" s="68">
        <v>6.8246539999999997E-4</v>
      </c>
      <c r="H16" s="129" t="str">
        <f t="shared" si="7"/>
        <v>N/A</v>
      </c>
      <c r="I16" s="128">
        <v>4.4829999999999997</v>
      </c>
      <c r="J16" s="128">
        <v>-40.1</v>
      </c>
      <c r="K16" s="127" t="s">
        <v>217</v>
      </c>
      <c r="L16" s="11" t="str">
        <f t="shared" si="4"/>
        <v>N/A</v>
      </c>
    </row>
    <row r="17" spans="1:14" s="104" customFormat="1" ht="12.75" customHeight="1" x14ac:dyDescent="0.2">
      <c r="A17" s="2" t="s">
        <v>1661</v>
      </c>
      <c r="B17" s="127" t="s">
        <v>217</v>
      </c>
      <c r="C17" s="68">
        <v>2.1823820000000001E-4</v>
      </c>
      <c r="D17" s="129" t="str">
        <f t="shared" si="5"/>
        <v>N/A</v>
      </c>
      <c r="E17" s="68">
        <v>3.1094009999999998E-4</v>
      </c>
      <c r="F17" s="129" t="str">
        <f t="shared" si="6"/>
        <v>N/A</v>
      </c>
      <c r="G17" s="68">
        <v>2.924852E-4</v>
      </c>
      <c r="H17" s="129" t="str">
        <f t="shared" si="7"/>
        <v>N/A</v>
      </c>
      <c r="I17" s="128">
        <v>42.48</v>
      </c>
      <c r="J17" s="128">
        <v>-5.94</v>
      </c>
      <c r="K17" s="127" t="s">
        <v>217</v>
      </c>
      <c r="L17" s="11" t="str">
        <f t="shared" si="4"/>
        <v>N/A</v>
      </c>
    </row>
    <row r="18" spans="1:14" s="104" customFormat="1" ht="25.5" x14ac:dyDescent="0.2">
      <c r="A18" s="2" t="s">
        <v>1662</v>
      </c>
      <c r="B18" s="47" t="s">
        <v>217</v>
      </c>
      <c r="C18" s="13">
        <v>4.2447322799999999E-2</v>
      </c>
      <c r="D18" s="11" t="str">
        <f t="shared" si="5"/>
        <v>N/A</v>
      </c>
      <c r="E18" s="13">
        <v>4.6744664300000002E-2</v>
      </c>
      <c r="F18" s="11" t="str">
        <f t="shared" si="6"/>
        <v>N/A</v>
      </c>
      <c r="G18" s="13">
        <v>6.2299343E-2</v>
      </c>
      <c r="H18" s="11" t="str">
        <f t="shared" si="7"/>
        <v>N/A</v>
      </c>
      <c r="I18" s="56">
        <v>10.119999999999999</v>
      </c>
      <c r="J18" s="56">
        <v>33.28</v>
      </c>
      <c r="K18" s="47" t="s">
        <v>217</v>
      </c>
      <c r="L18" s="11" t="str">
        <f t="shared" si="4"/>
        <v>N/A</v>
      </c>
    </row>
    <row r="19" spans="1:14" s="104" customFormat="1" ht="27.75" customHeight="1" x14ac:dyDescent="0.2">
      <c r="A19" s="2" t="s">
        <v>1663</v>
      </c>
      <c r="B19" s="47" t="s">
        <v>217</v>
      </c>
      <c r="C19" s="13">
        <v>4.3647629999999998E-4</v>
      </c>
      <c r="D19" s="11" t="str">
        <f t="shared" si="5"/>
        <v>N/A</v>
      </c>
      <c r="E19" s="13">
        <v>4.1458679999999999E-4</v>
      </c>
      <c r="F19" s="11" t="str">
        <f t="shared" si="6"/>
        <v>N/A</v>
      </c>
      <c r="G19" s="13">
        <v>3.8998020000000002E-4</v>
      </c>
      <c r="H19" s="11" t="str">
        <f t="shared" si="7"/>
        <v>N/A</v>
      </c>
      <c r="I19" s="56">
        <v>-5.0199999999999996</v>
      </c>
      <c r="J19" s="56">
        <v>-5.94</v>
      </c>
      <c r="K19" s="47" t="s">
        <v>217</v>
      </c>
      <c r="L19" s="11" t="str">
        <f t="shared" si="4"/>
        <v>N/A</v>
      </c>
    </row>
    <row r="20" spans="1:14" s="104" customFormat="1" x14ac:dyDescent="0.2">
      <c r="A20" s="2" t="s">
        <v>1664</v>
      </c>
      <c r="B20" s="47" t="s">
        <v>217</v>
      </c>
      <c r="C20" s="1">
        <v>38749</v>
      </c>
      <c r="D20" s="11" t="str">
        <f>IF($B20="N/A","N/A",IF(C20&gt;0,"No",IF(C20&lt;0,"No","Yes")))</f>
        <v>N/A</v>
      </c>
      <c r="E20" s="1">
        <v>25674</v>
      </c>
      <c r="F20" s="11" t="str">
        <f>IF($B20="N/A","N/A",IF(E20&gt;0,"No",IF(E20&lt;0,"No","Yes")))</f>
        <v>N/A</v>
      </c>
      <c r="G20" s="1">
        <v>24527</v>
      </c>
      <c r="H20" s="11" t="str">
        <f>IF($B20="N/A","N/A",IF(G20&gt;0,"No",IF(G20&lt;0,"No","Yes")))</f>
        <v>N/A</v>
      </c>
      <c r="I20" s="56">
        <v>-33.700000000000003</v>
      </c>
      <c r="J20" s="56">
        <v>-4.47</v>
      </c>
      <c r="K20" s="47" t="s">
        <v>217</v>
      </c>
      <c r="L20" s="11" t="str">
        <f t="shared" si="4"/>
        <v>N/A</v>
      </c>
    </row>
    <row r="21" spans="1:14" s="104" customFormat="1" x14ac:dyDescent="0.2">
      <c r="A21" s="2" t="s">
        <v>1665</v>
      </c>
      <c r="B21" s="47" t="s">
        <v>282</v>
      </c>
      <c r="C21" s="13">
        <v>4.2282552950000003</v>
      </c>
      <c r="D21" s="11" t="str">
        <f>IF($B21="N/A","N/A",IF(C21&gt;=5,"No",IF(C21&lt;0,"No","Yes")))</f>
        <v>Yes</v>
      </c>
      <c r="E21" s="13">
        <v>2.6610255220000001</v>
      </c>
      <c r="F21" s="11" t="str">
        <f>IF($B21="N/A","N/A",IF(E21&gt;=5,"No",IF(E21&lt;0,"No","Yes")))</f>
        <v>Yes</v>
      </c>
      <c r="G21" s="13">
        <v>2.3912613228000001</v>
      </c>
      <c r="H21" s="11" t="str">
        <f>IF($B21="N/A","N/A",IF(G21&gt;=5,"No",IF(G21&lt;0,"No","Yes")))</f>
        <v>Yes</v>
      </c>
      <c r="I21" s="56">
        <v>-37.1</v>
      </c>
      <c r="J21" s="56">
        <v>-10.1</v>
      </c>
      <c r="K21" s="11" t="s">
        <v>217</v>
      </c>
      <c r="L21" s="11" t="str">
        <f t="shared" si="4"/>
        <v>N/A</v>
      </c>
    </row>
    <row r="22" spans="1:14" s="104" customFormat="1" ht="12.75" customHeight="1" x14ac:dyDescent="0.2">
      <c r="A22" s="4" t="s">
        <v>1666</v>
      </c>
      <c r="B22" s="127" t="s">
        <v>217</v>
      </c>
      <c r="C22" s="68">
        <v>87.359673798000003</v>
      </c>
      <c r="D22" s="129" t="str">
        <f t="shared" ref="D22:D25" si="8">IF($B22="N/A","N/A",IF(C22&gt;10,"No",IF(C22&lt;-10,"No","Yes")))</f>
        <v>N/A</v>
      </c>
      <c r="E22" s="68">
        <v>81.027498636999994</v>
      </c>
      <c r="F22" s="129" t="str">
        <f t="shared" ref="F22:F25" si="9">IF($B22="N/A","N/A",IF(E22&gt;10,"No",IF(E22&lt;-10,"No","Yes")))</f>
        <v>N/A</v>
      </c>
      <c r="G22" s="68">
        <v>80.759978798999995</v>
      </c>
      <c r="H22" s="129" t="str">
        <f t="shared" ref="H22:H25" si="10">IF($B22="N/A","N/A",IF(G22&gt;10,"No",IF(G22&lt;-10,"No","Yes")))</f>
        <v>N/A</v>
      </c>
      <c r="I22" s="56">
        <v>-7.25</v>
      </c>
      <c r="J22" s="56">
        <v>-0.33</v>
      </c>
      <c r="K22" s="127" t="s">
        <v>217</v>
      </c>
      <c r="L22" s="11" t="str">
        <f t="shared" si="4"/>
        <v>N/A</v>
      </c>
    </row>
    <row r="23" spans="1:14" s="104" customFormat="1" ht="12.75" customHeight="1" x14ac:dyDescent="0.2">
      <c r="A23" s="4" t="s">
        <v>1667</v>
      </c>
      <c r="B23" s="127" t="s">
        <v>217</v>
      </c>
      <c r="C23" s="68">
        <v>46.349583215000003</v>
      </c>
      <c r="D23" s="129" t="str">
        <f t="shared" si="8"/>
        <v>N/A</v>
      </c>
      <c r="E23" s="68">
        <v>37.352964088</v>
      </c>
      <c r="F23" s="129" t="str">
        <f t="shared" si="9"/>
        <v>N/A</v>
      </c>
      <c r="G23" s="68">
        <v>40.689852000000002</v>
      </c>
      <c r="H23" s="129" t="str">
        <f t="shared" si="10"/>
        <v>N/A</v>
      </c>
      <c r="I23" s="56">
        <v>-19.399999999999999</v>
      </c>
      <c r="J23" s="56">
        <v>8.9329999999999998</v>
      </c>
      <c r="K23" s="127" t="s">
        <v>217</v>
      </c>
      <c r="L23" s="11" t="str">
        <f t="shared" si="4"/>
        <v>N/A</v>
      </c>
    </row>
    <row r="24" spans="1:14" s="104" customFormat="1" ht="12.75" customHeight="1" x14ac:dyDescent="0.2">
      <c r="A24" s="4" t="s">
        <v>1668</v>
      </c>
      <c r="B24" s="127" t="s">
        <v>217</v>
      </c>
      <c r="C24" s="68">
        <v>12.686779014000001</v>
      </c>
      <c r="D24" s="129" t="str">
        <f t="shared" si="8"/>
        <v>N/A</v>
      </c>
      <c r="E24" s="68">
        <v>18.734906909999999</v>
      </c>
      <c r="F24" s="129" t="str">
        <f t="shared" si="9"/>
        <v>N/A</v>
      </c>
      <c r="G24" s="68">
        <v>19.068781343000001</v>
      </c>
      <c r="H24" s="129" t="str">
        <f t="shared" si="10"/>
        <v>N/A</v>
      </c>
      <c r="I24" s="56">
        <v>47.67</v>
      </c>
      <c r="J24" s="56">
        <v>1.782</v>
      </c>
      <c r="K24" s="127" t="s">
        <v>217</v>
      </c>
      <c r="L24" s="11" t="str">
        <f t="shared" si="4"/>
        <v>N/A</v>
      </c>
    </row>
    <row r="25" spans="1:14" s="104" customFormat="1" ht="12.75" customHeight="1" x14ac:dyDescent="0.2">
      <c r="A25" s="4" t="s">
        <v>1669</v>
      </c>
      <c r="B25" s="127" t="s">
        <v>217</v>
      </c>
      <c r="C25" s="68">
        <v>8.0002064600000006E-2</v>
      </c>
      <c r="D25" s="129" t="str">
        <f t="shared" si="8"/>
        <v>N/A</v>
      </c>
      <c r="E25" s="68">
        <v>0.1012697671</v>
      </c>
      <c r="F25" s="129" t="str">
        <f t="shared" si="9"/>
        <v>N/A</v>
      </c>
      <c r="G25" s="68">
        <v>0.13862274229999999</v>
      </c>
      <c r="H25" s="129" t="str">
        <f t="shared" si="10"/>
        <v>N/A</v>
      </c>
      <c r="I25" s="56">
        <v>26.58</v>
      </c>
      <c r="J25" s="56">
        <v>36.880000000000003</v>
      </c>
      <c r="K25" s="127" t="s">
        <v>217</v>
      </c>
      <c r="L25" s="11" t="str">
        <f t="shared" si="4"/>
        <v>N/A</v>
      </c>
    </row>
    <row r="26" spans="1:14" x14ac:dyDescent="0.2">
      <c r="A26" s="2" t="s">
        <v>1670</v>
      </c>
      <c r="B26" s="47" t="s">
        <v>221</v>
      </c>
      <c r="C26" s="1">
        <v>492</v>
      </c>
      <c r="D26" s="43" t="str">
        <f>IF($B26="N/A","N/A",IF(C26&gt;0,"No",IF(C26&lt;0,"No","Yes")))</f>
        <v>No</v>
      </c>
      <c r="E26" s="1">
        <v>703</v>
      </c>
      <c r="F26" s="43" t="str">
        <f>IF($B26="N/A","N/A",IF(E26&gt;0,"No",IF(E26&lt;0,"No","Yes")))</f>
        <v>No</v>
      </c>
      <c r="G26" s="1">
        <v>880</v>
      </c>
      <c r="H26" s="43" t="str">
        <f>IF($B26="N/A","N/A",IF(G26&gt;0,"No",IF(G26&lt;0,"No","Yes")))</f>
        <v>No</v>
      </c>
      <c r="I26" s="12">
        <v>42.89</v>
      </c>
      <c r="J26" s="12">
        <v>25.18</v>
      </c>
      <c r="K26" s="44" t="s">
        <v>217</v>
      </c>
      <c r="L26" s="9" t="str">
        <f t="shared" ref="L26:L74" si="11">IF(J26="Div by 0", "N/A", IF(K26="N/A","N/A", IF(J26&gt;VALUE(MID(K26,1,2)), "No", IF(J26&lt;-1*VALUE(MID(K26,1,2)), "No", "Yes"))))</f>
        <v>N/A</v>
      </c>
    </row>
    <row r="27" spans="1:14" x14ac:dyDescent="0.2">
      <c r="A27" s="6" t="s">
        <v>149</v>
      </c>
      <c r="B27" s="47" t="s">
        <v>283</v>
      </c>
      <c r="C27" s="8">
        <v>0.1073731763</v>
      </c>
      <c r="D27" s="43" t="str">
        <f>IF($B27="N/A","N/A",IF(C27&gt;=10,"No",IF(C27&lt;0,"No","Yes")))</f>
        <v>Yes</v>
      </c>
      <c r="E27" s="8">
        <v>0.14572726820000001</v>
      </c>
      <c r="F27" s="43" t="str">
        <f>IF($B27="N/A","N/A",IF(E27&gt;=10,"No",IF(E27&lt;0,"No","Yes")))</f>
        <v>Yes</v>
      </c>
      <c r="G27" s="8">
        <v>0.17168879970000001</v>
      </c>
      <c r="H27" s="43" t="str">
        <f>IF($B27="N/A","N/A",IF(G27&gt;=10,"No",IF(G27&lt;0,"No","Yes")))</f>
        <v>Yes</v>
      </c>
      <c r="I27" s="12">
        <v>35.72</v>
      </c>
      <c r="J27" s="12">
        <v>17.82</v>
      </c>
      <c r="K27" s="44" t="s">
        <v>217</v>
      </c>
      <c r="L27" s="9" t="str">
        <f t="shared" si="11"/>
        <v>N/A</v>
      </c>
    </row>
    <row r="28" spans="1:14" x14ac:dyDescent="0.2">
      <c r="A28" s="2" t="s">
        <v>425</v>
      </c>
      <c r="B28" s="34" t="s">
        <v>217</v>
      </c>
      <c r="C28" s="13">
        <v>89.532520324999993</v>
      </c>
      <c r="D28" s="70" t="str">
        <f t="shared" ref="D28:D31" si="12">IF($B28="N/A","N/A",IF(C28&gt;10,"No",IF(C28&lt;-10,"No","Yes")))</f>
        <v>N/A</v>
      </c>
      <c r="E28" s="13">
        <v>90.753911806999994</v>
      </c>
      <c r="F28" s="43" t="str">
        <f t="shared" ref="F28:F31" si="13">IF($B28="N/A","N/A",IF(E28&gt;10,"No",IF(E28&lt;-10,"No","Yes")))</f>
        <v>N/A</v>
      </c>
      <c r="G28" s="13">
        <v>90.232822260000006</v>
      </c>
      <c r="H28" s="43" t="str">
        <f t="shared" ref="H28:H31" si="14">IF($B28="N/A","N/A",IF(G28&gt;10,"No",IF(G28&lt;-10,"No","Yes")))</f>
        <v>N/A</v>
      </c>
      <c r="I28" s="12">
        <v>1.3640000000000001</v>
      </c>
      <c r="J28" s="12">
        <v>-0.57399999999999995</v>
      </c>
      <c r="K28" s="44" t="s">
        <v>217</v>
      </c>
      <c r="L28" s="9" t="str">
        <f t="shared" si="11"/>
        <v>N/A</v>
      </c>
    </row>
    <row r="29" spans="1:14" x14ac:dyDescent="0.2">
      <c r="A29" s="2" t="s">
        <v>426</v>
      </c>
      <c r="B29" s="34" t="s">
        <v>217</v>
      </c>
      <c r="C29" s="13">
        <v>10.670731707</v>
      </c>
      <c r="D29" s="70" t="str">
        <f t="shared" si="12"/>
        <v>N/A</v>
      </c>
      <c r="E29" s="13">
        <v>23.684210526000001</v>
      </c>
      <c r="F29" s="43" t="str">
        <f t="shared" si="13"/>
        <v>N/A</v>
      </c>
      <c r="G29" s="13">
        <v>22.600795003000002</v>
      </c>
      <c r="H29" s="43" t="str">
        <f t="shared" si="14"/>
        <v>N/A</v>
      </c>
      <c r="I29" s="12">
        <v>122</v>
      </c>
      <c r="J29" s="12">
        <v>-4.57</v>
      </c>
      <c r="K29" s="44" t="s">
        <v>217</v>
      </c>
      <c r="L29" s="9" t="str">
        <f t="shared" si="11"/>
        <v>N/A</v>
      </c>
    </row>
    <row r="30" spans="1:14" x14ac:dyDescent="0.2">
      <c r="A30" s="2" t="s">
        <v>422</v>
      </c>
      <c r="B30" s="34" t="s">
        <v>217</v>
      </c>
      <c r="C30" s="13">
        <v>0.30487804880000002</v>
      </c>
      <c r="D30" s="70" t="str">
        <f t="shared" si="12"/>
        <v>N/A</v>
      </c>
      <c r="E30" s="13">
        <v>0.213371266</v>
      </c>
      <c r="F30" s="43" t="str">
        <f t="shared" si="13"/>
        <v>N/A</v>
      </c>
      <c r="G30" s="13">
        <v>0.2271436684</v>
      </c>
      <c r="H30" s="43" t="str">
        <f t="shared" si="14"/>
        <v>N/A</v>
      </c>
      <c r="I30" s="12">
        <v>-30</v>
      </c>
      <c r="J30" s="12">
        <v>6.4550000000000001</v>
      </c>
      <c r="K30" s="44" t="s">
        <v>217</v>
      </c>
      <c r="L30" s="9" t="str">
        <f t="shared" si="11"/>
        <v>N/A</v>
      </c>
    </row>
    <row r="31" spans="1:14" x14ac:dyDescent="0.2">
      <c r="A31" s="2" t="s">
        <v>423</v>
      </c>
      <c r="B31" s="34" t="s">
        <v>217</v>
      </c>
      <c r="C31" s="13">
        <v>4.6747967480000003</v>
      </c>
      <c r="D31" s="70" t="str">
        <f t="shared" si="12"/>
        <v>N/A</v>
      </c>
      <c r="E31" s="13">
        <v>3.6984352774000002</v>
      </c>
      <c r="F31" s="43" t="str">
        <f t="shared" si="13"/>
        <v>N/A</v>
      </c>
      <c r="G31" s="13">
        <v>6.3032367973000003</v>
      </c>
      <c r="H31" s="43" t="str">
        <f t="shared" si="14"/>
        <v>N/A</v>
      </c>
      <c r="I31" s="12">
        <v>-20.9</v>
      </c>
      <c r="J31" s="12">
        <v>70.430000000000007</v>
      </c>
      <c r="K31" s="44" t="s">
        <v>217</v>
      </c>
      <c r="L31" s="9" t="str">
        <f t="shared" si="11"/>
        <v>N/A</v>
      </c>
    </row>
    <row r="32" spans="1:14" x14ac:dyDescent="0.2">
      <c r="A32" s="2" t="s">
        <v>948</v>
      </c>
      <c r="B32" s="34" t="s">
        <v>217</v>
      </c>
      <c r="C32" s="68">
        <v>23.736128236999999</v>
      </c>
      <c r="D32" s="70" t="str">
        <f>IF($B32="N/A","N/A",IF(C32&gt;10,"No",IF(C32&lt;-10,"No","Yes")))</f>
        <v>N/A</v>
      </c>
      <c r="E32" s="68">
        <v>22.495584650000001</v>
      </c>
      <c r="F32" s="70" t="str">
        <f>IF($B32="N/A","N/A",IF(E32&gt;10,"No",IF(E32&lt;-10,"No","Yes")))</f>
        <v>N/A</v>
      </c>
      <c r="G32" s="68">
        <v>21.413619865000001</v>
      </c>
      <c r="H32" s="70" t="str">
        <f>IF($B32="N/A","N/A",IF(G32&gt;10,"No",IF(G32&lt;-10,"No","Yes")))</f>
        <v>N/A</v>
      </c>
      <c r="I32" s="12">
        <v>-5.23</v>
      </c>
      <c r="J32" s="12">
        <v>-4.8099999999999996</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100</v>
      </c>
      <c r="D34" s="43" t="str">
        <f>IF($B34="N/A","N/A",IF(C34&gt;=98,"Yes","No"))</f>
        <v>Yes</v>
      </c>
      <c r="E34" s="13">
        <v>100</v>
      </c>
      <c r="F34" s="43" t="str">
        <f>IF($B34="N/A","N/A",IF(E34&gt;=98,"Yes","No"))</f>
        <v>Yes</v>
      </c>
      <c r="G34" s="13">
        <v>100</v>
      </c>
      <c r="H34" s="43" t="str">
        <f>IF($B34="N/A","N/A",IF(G34&gt;=98,"Yes","No"))</f>
        <v>Yes</v>
      </c>
      <c r="I34" s="12">
        <v>0</v>
      </c>
      <c r="J34" s="12">
        <v>0</v>
      </c>
      <c r="K34" s="44" t="s">
        <v>733</v>
      </c>
      <c r="L34" s="9" t="str">
        <f t="shared" si="11"/>
        <v>Yes</v>
      </c>
    </row>
    <row r="35" spans="1:14" x14ac:dyDescent="0.2">
      <c r="A35" s="2" t="s">
        <v>18</v>
      </c>
      <c r="B35" s="47" t="s">
        <v>281</v>
      </c>
      <c r="C35" s="13">
        <v>99.998144976000006</v>
      </c>
      <c r="D35" s="43" t="str">
        <f>IF($B35="N/A","N/A",IF(C35&gt;=95,"Yes","No"))</f>
        <v>Yes</v>
      </c>
      <c r="E35" s="13">
        <v>99.999067179999997</v>
      </c>
      <c r="F35" s="43" t="str">
        <f>IF($B35="N/A","N/A",IF(E35&gt;=95,"Yes","No"))</f>
        <v>Yes</v>
      </c>
      <c r="G35" s="13">
        <v>99.998732563999994</v>
      </c>
      <c r="H35" s="43" t="str">
        <f>IF($B35="N/A","N/A",IF(G35&gt;=95,"Yes","No"))</f>
        <v>Yes</v>
      </c>
      <c r="I35" s="12">
        <v>8.9999999999999998E-4</v>
      </c>
      <c r="J35" s="12">
        <v>0</v>
      </c>
      <c r="K35" s="44" t="s">
        <v>733</v>
      </c>
      <c r="L35" s="9" t="str">
        <f t="shared" si="11"/>
        <v>Yes</v>
      </c>
    </row>
    <row r="36" spans="1:14" x14ac:dyDescent="0.2">
      <c r="A36" s="2" t="s">
        <v>23</v>
      </c>
      <c r="B36" s="34" t="s">
        <v>217</v>
      </c>
      <c r="C36" s="13">
        <v>45.807754002000003</v>
      </c>
      <c r="D36" s="43" t="str">
        <f t="shared" ref="D36:D41" si="15">IF($B36="N/A","N/A",IF(C36&gt;10,"No",IF(C36&lt;-10,"No","Yes")))</f>
        <v>N/A</v>
      </c>
      <c r="E36" s="13">
        <v>45.718665528000002</v>
      </c>
      <c r="F36" s="43" t="str">
        <f t="shared" ref="F36:F41" si="16">IF($B36="N/A","N/A",IF(E36&gt;10,"No",IF(E36&lt;-10,"No","Yes")))</f>
        <v>N/A</v>
      </c>
      <c r="G36" s="13">
        <v>45.833109907000001</v>
      </c>
      <c r="H36" s="43" t="str">
        <f t="shared" ref="H36:H41" si="17">IF($B36="N/A","N/A",IF(G36&gt;10,"No",IF(G36&lt;-10,"No","Yes")))</f>
        <v>N/A</v>
      </c>
      <c r="I36" s="12">
        <v>-0.19400000000000001</v>
      </c>
      <c r="J36" s="12">
        <v>0.25030000000000002</v>
      </c>
      <c r="K36" s="44" t="s">
        <v>733</v>
      </c>
      <c r="L36" s="9" t="str">
        <f t="shared" si="11"/>
        <v>Yes</v>
      </c>
    </row>
    <row r="37" spans="1:14" x14ac:dyDescent="0.2">
      <c r="A37" s="2" t="s">
        <v>24</v>
      </c>
      <c r="B37" s="34" t="s">
        <v>217</v>
      </c>
      <c r="C37" s="13">
        <v>45.652804906</v>
      </c>
      <c r="D37" s="43" t="str">
        <f t="shared" si="15"/>
        <v>N/A</v>
      </c>
      <c r="E37" s="13">
        <v>45.351548895999997</v>
      </c>
      <c r="F37" s="43" t="str">
        <f t="shared" si="16"/>
        <v>N/A</v>
      </c>
      <c r="G37" s="13">
        <v>44.976713304999997</v>
      </c>
      <c r="H37" s="43" t="str">
        <f t="shared" si="17"/>
        <v>N/A</v>
      </c>
      <c r="I37" s="12">
        <v>-0.66</v>
      </c>
      <c r="J37" s="12">
        <v>-0.82699999999999996</v>
      </c>
      <c r="K37" s="44" t="s">
        <v>733</v>
      </c>
      <c r="L37" s="9" t="str">
        <f t="shared" si="11"/>
        <v>Yes</v>
      </c>
    </row>
    <row r="38" spans="1:14" x14ac:dyDescent="0.2">
      <c r="A38" s="2" t="s">
        <v>25</v>
      </c>
      <c r="B38" s="34" t="s">
        <v>217</v>
      </c>
      <c r="C38" s="13">
        <v>0.26166755780000001</v>
      </c>
      <c r="D38" s="43" t="str">
        <f t="shared" si="15"/>
        <v>N/A</v>
      </c>
      <c r="E38" s="13">
        <v>0.27165801560000002</v>
      </c>
      <c r="F38" s="43" t="str">
        <f t="shared" si="16"/>
        <v>N/A</v>
      </c>
      <c r="G38" s="13">
        <v>0.29082776230000001</v>
      </c>
      <c r="H38" s="43" t="str">
        <f t="shared" si="17"/>
        <v>N/A</v>
      </c>
      <c r="I38" s="12">
        <v>3.8180000000000001</v>
      </c>
      <c r="J38" s="12">
        <v>7.0570000000000004</v>
      </c>
      <c r="K38" s="44" t="s">
        <v>733</v>
      </c>
      <c r="L38" s="9" t="str">
        <f t="shared" si="11"/>
        <v>Yes</v>
      </c>
    </row>
    <row r="39" spans="1:14" x14ac:dyDescent="0.2">
      <c r="A39" s="2" t="s">
        <v>26</v>
      </c>
      <c r="B39" s="47" t="s">
        <v>217</v>
      </c>
      <c r="C39" s="13">
        <v>0.58466003950000001</v>
      </c>
      <c r="D39" s="11" t="str">
        <f t="shared" si="15"/>
        <v>N/A</v>
      </c>
      <c r="E39" s="13">
        <v>0.60581499480000001</v>
      </c>
      <c r="F39" s="11" t="str">
        <f t="shared" si="16"/>
        <v>N/A</v>
      </c>
      <c r="G39" s="13">
        <v>0.62991557899999995</v>
      </c>
      <c r="H39" s="11" t="str">
        <f t="shared" si="17"/>
        <v>N/A</v>
      </c>
      <c r="I39" s="12">
        <v>3.6179999999999999</v>
      </c>
      <c r="J39" s="12">
        <v>3.9780000000000002</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7.6931134948000004</v>
      </c>
      <c r="D42" s="11" t="str">
        <f>IF($B42="N/A","N/A",IF(C42&gt;=5,"No",IF(C42&lt;0,"No","Yes")))</f>
        <v>No</v>
      </c>
      <c r="E42" s="13">
        <v>8.0523125652999994</v>
      </c>
      <c r="F42" s="11" t="str">
        <f>IF($B42="N/A","N/A",IF(E42&gt;=5,"No",IF(E42&lt;0,"No","Yes")))</f>
        <v>No</v>
      </c>
      <c r="G42" s="13">
        <v>8.2694334465000008</v>
      </c>
      <c r="H42" s="11" t="str">
        <f>IF($B42="N/A","N/A",IF(G42&gt;=5,"No",IF(G42&lt;0,"No","Yes")))</f>
        <v>No</v>
      </c>
      <c r="I42" s="12">
        <v>4.6689999999999996</v>
      </c>
      <c r="J42" s="12">
        <v>2.6960000000000002</v>
      </c>
      <c r="K42" s="44" t="s">
        <v>733</v>
      </c>
      <c r="L42" s="9" t="str">
        <f t="shared" si="11"/>
        <v>Yes</v>
      </c>
    </row>
    <row r="43" spans="1:14" x14ac:dyDescent="0.2">
      <c r="A43" s="2" t="s">
        <v>63</v>
      </c>
      <c r="B43" s="47" t="s">
        <v>217</v>
      </c>
      <c r="C43" s="13">
        <v>4.7519177679000002</v>
      </c>
      <c r="D43" s="11" t="str">
        <f>IF($B43="N/A","N/A",IF(C43&gt;10,"No",IF(C43&lt;-10,"No","Yes")))</f>
        <v>N/A</v>
      </c>
      <c r="E43" s="13">
        <v>5.0778594052999999</v>
      </c>
      <c r="F43" s="11" t="str">
        <f>IF($B43="N/A","N/A",IF(E43&gt;10,"No",IF(E43&lt;-10,"No","Yes")))</f>
        <v>N/A</v>
      </c>
      <c r="G43" s="13">
        <v>5.2453316927999998</v>
      </c>
      <c r="H43" s="11" t="str">
        <f>IF($B43="N/A","N/A",IF(G43&gt;10,"No",IF(G43&lt;-10,"No","Yes")))</f>
        <v>N/A</v>
      </c>
      <c r="I43" s="12">
        <v>6.859</v>
      </c>
      <c r="J43" s="12">
        <v>3.298</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3.7813035364999998</v>
      </c>
      <c r="D45" s="43" t="str">
        <f>IF($B45="N/A","N/A",IF(C45&gt;8,"No",IF(C45&lt;2,"No","Yes")))</f>
        <v>Yes</v>
      </c>
      <c r="E45" s="8">
        <v>3.8964942537999998</v>
      </c>
      <c r="F45" s="43" t="str">
        <f>IF($B45="N/A","N/A",IF(E45&gt;8,"No",IF(E45&lt;2,"No","Yes")))</f>
        <v>Yes</v>
      </c>
      <c r="G45" s="8">
        <v>3.6477776489</v>
      </c>
      <c r="H45" s="43" t="str">
        <f>IF($B45="N/A","N/A",IF(G45&gt;8,"No",IF(G45&lt;2,"No","Yes")))</f>
        <v>Yes</v>
      </c>
      <c r="I45" s="12">
        <v>3.0459999999999998</v>
      </c>
      <c r="J45" s="12">
        <v>-6.38</v>
      </c>
      <c r="K45" s="44" t="s">
        <v>733</v>
      </c>
      <c r="L45" s="9" t="str">
        <f t="shared" si="11"/>
        <v>Yes</v>
      </c>
    </row>
    <row r="46" spans="1:14" x14ac:dyDescent="0.2">
      <c r="A46" s="3" t="s">
        <v>174</v>
      </c>
      <c r="B46" s="34" t="s">
        <v>217</v>
      </c>
      <c r="C46" s="8">
        <v>17.744835939000001</v>
      </c>
      <c r="D46" s="11" t="str">
        <f t="shared" ref="D46:D53" si="18">IF($B46="N/A","N/A",IF(C46&gt;10,"No",IF(C46&lt;-10,"No","Yes")))</f>
        <v>N/A</v>
      </c>
      <c r="E46" s="8">
        <v>17.918131540000001</v>
      </c>
      <c r="F46" s="11" t="str">
        <f t="shared" ref="F46:F53" si="19">IF($B46="N/A","N/A",IF(E46&gt;10,"No",IF(E46&lt;-10,"No","Yes")))</f>
        <v>N/A</v>
      </c>
      <c r="G46" s="8">
        <v>18.111852182</v>
      </c>
      <c r="H46" s="11" t="str">
        <f t="shared" ref="H46:H53" si="20">IF($B46="N/A","N/A",IF(G46&gt;10,"No",IF(G46&lt;-10,"No","Yes")))</f>
        <v>N/A</v>
      </c>
      <c r="I46" s="12">
        <v>0.97660000000000002</v>
      </c>
      <c r="J46" s="12">
        <v>1.081</v>
      </c>
      <c r="K46" s="44" t="s">
        <v>733</v>
      </c>
      <c r="L46" s="9" t="str">
        <f>IF(J46="Div by 0", "N/A", IF(OR(J46="N/A",K46="N/A"),"N/A", IF(J46&gt;VALUE(MID(K46,1,2)), "No", IF(J46&lt;-1*VALUE(MID(K46,1,2)), "No", "Yes"))))</f>
        <v>Yes</v>
      </c>
    </row>
    <row r="47" spans="1:14" x14ac:dyDescent="0.2">
      <c r="A47" s="3" t="s">
        <v>175</v>
      </c>
      <c r="B47" s="34" t="s">
        <v>217</v>
      </c>
      <c r="C47" s="8">
        <v>29.767139879999998</v>
      </c>
      <c r="D47" s="11" t="str">
        <f t="shared" si="18"/>
        <v>N/A</v>
      </c>
      <c r="E47" s="8">
        <v>30.227110662000001</v>
      </c>
      <c r="F47" s="11" t="str">
        <f t="shared" si="19"/>
        <v>N/A</v>
      </c>
      <c r="G47" s="8">
        <v>31.141969380999999</v>
      </c>
      <c r="H47" s="11" t="str">
        <f t="shared" si="20"/>
        <v>N/A</v>
      </c>
      <c r="I47" s="12">
        <v>1.5449999999999999</v>
      </c>
      <c r="J47" s="12">
        <v>3.0270000000000001</v>
      </c>
      <c r="K47" s="44" t="s">
        <v>733</v>
      </c>
      <c r="L47" s="9" t="str">
        <f>IF(J47="Div by 0", "N/A", IF(OR(J47="N/A",K47="N/A"),"N/A", IF(J47&gt;VALUE(MID(K47,1,2)), "No", IF(J47&lt;-1*VALUE(MID(K47,1,2)), "No", "Yes"))))</f>
        <v>Yes</v>
      </c>
    </row>
    <row r="48" spans="1:14" x14ac:dyDescent="0.2">
      <c r="A48" s="3" t="s">
        <v>176</v>
      </c>
      <c r="B48" s="34" t="s">
        <v>217</v>
      </c>
      <c r="C48" s="8">
        <v>3.447835623</v>
      </c>
      <c r="D48" s="11" t="str">
        <f t="shared" si="18"/>
        <v>N/A</v>
      </c>
      <c r="E48" s="8">
        <v>3.4553738744000002</v>
      </c>
      <c r="F48" s="11" t="str">
        <f t="shared" si="19"/>
        <v>N/A</v>
      </c>
      <c r="G48" s="8">
        <v>3.4588322237</v>
      </c>
      <c r="H48" s="11" t="str">
        <f t="shared" si="20"/>
        <v>N/A</v>
      </c>
      <c r="I48" s="12">
        <v>0.21859999999999999</v>
      </c>
      <c r="J48" s="12">
        <v>0.10009999999999999</v>
      </c>
      <c r="K48" s="44" t="s">
        <v>733</v>
      </c>
      <c r="L48" s="9" t="str">
        <f t="shared" ref="L48:L57" si="21">IF(J48="Div by 0", "N/A", IF(OR(J48="N/A",K48="N/A"),"N/A", IF(J48&gt;VALUE(MID(K48,1,2)), "No", IF(J48&lt;-1*VALUE(MID(K48,1,2)), "No", "Yes"))))</f>
        <v>Yes</v>
      </c>
    </row>
    <row r="49" spans="1:12" x14ac:dyDescent="0.2">
      <c r="A49" s="3" t="s">
        <v>177</v>
      </c>
      <c r="B49" s="34" t="s">
        <v>217</v>
      </c>
      <c r="C49" s="8">
        <v>20.452080355</v>
      </c>
      <c r="D49" s="11" t="str">
        <f t="shared" si="18"/>
        <v>N/A</v>
      </c>
      <c r="E49" s="8">
        <v>20.840554053999998</v>
      </c>
      <c r="F49" s="11" t="str">
        <f t="shared" si="19"/>
        <v>N/A</v>
      </c>
      <c r="G49" s="8">
        <v>20.956660521</v>
      </c>
      <c r="H49" s="11" t="str">
        <f t="shared" si="20"/>
        <v>N/A</v>
      </c>
      <c r="I49" s="12">
        <v>1.899</v>
      </c>
      <c r="J49" s="12">
        <v>0.55710000000000004</v>
      </c>
      <c r="K49" s="44" t="s">
        <v>733</v>
      </c>
      <c r="L49" s="9" t="str">
        <f t="shared" si="21"/>
        <v>Yes</v>
      </c>
    </row>
    <row r="50" spans="1:12" x14ac:dyDescent="0.2">
      <c r="A50" s="3" t="s">
        <v>178</v>
      </c>
      <c r="B50" s="34" t="s">
        <v>217</v>
      </c>
      <c r="C50" s="8">
        <v>11.334635488</v>
      </c>
      <c r="D50" s="11" t="str">
        <f t="shared" si="18"/>
        <v>N/A</v>
      </c>
      <c r="E50" s="8">
        <v>11.247740501999999</v>
      </c>
      <c r="F50" s="11" t="str">
        <f t="shared" si="19"/>
        <v>N/A</v>
      </c>
      <c r="G50" s="8">
        <v>11.224898678000001</v>
      </c>
      <c r="H50" s="11" t="str">
        <f t="shared" si="20"/>
        <v>N/A</v>
      </c>
      <c r="I50" s="12">
        <v>-0.76700000000000002</v>
      </c>
      <c r="J50" s="12">
        <v>-0.20300000000000001</v>
      </c>
      <c r="K50" s="44" t="s">
        <v>733</v>
      </c>
      <c r="L50" s="9" t="str">
        <f t="shared" si="21"/>
        <v>Yes</v>
      </c>
    </row>
    <row r="51" spans="1:12" x14ac:dyDescent="0.2">
      <c r="A51" s="3" t="s">
        <v>179</v>
      </c>
      <c r="B51" s="34" t="s">
        <v>217</v>
      </c>
      <c r="C51" s="8">
        <v>5.8122278843000004</v>
      </c>
      <c r="D51" s="11" t="str">
        <f t="shared" si="18"/>
        <v>N/A</v>
      </c>
      <c r="E51" s="8">
        <v>5.3810260195000001</v>
      </c>
      <c r="F51" s="11" t="str">
        <f t="shared" si="19"/>
        <v>N/A</v>
      </c>
      <c r="G51" s="8">
        <v>5.0390321470000004</v>
      </c>
      <c r="H51" s="11" t="str">
        <f t="shared" si="20"/>
        <v>N/A</v>
      </c>
      <c r="I51" s="12">
        <v>-7.42</v>
      </c>
      <c r="J51" s="12">
        <v>-6.36</v>
      </c>
      <c r="K51" s="44" t="s">
        <v>733</v>
      </c>
      <c r="L51" s="9" t="str">
        <f t="shared" si="21"/>
        <v>Yes</v>
      </c>
    </row>
    <row r="52" spans="1:12" x14ac:dyDescent="0.2">
      <c r="A52" s="3" t="s">
        <v>180</v>
      </c>
      <c r="B52" s="34" t="s">
        <v>217</v>
      </c>
      <c r="C52" s="8">
        <v>4.8134609298999997</v>
      </c>
      <c r="D52" s="11" t="str">
        <f t="shared" si="18"/>
        <v>N/A</v>
      </c>
      <c r="E52" s="8">
        <v>4.4209465846000002</v>
      </c>
      <c r="F52" s="11" t="str">
        <f t="shared" si="19"/>
        <v>N/A</v>
      </c>
      <c r="G52" s="8">
        <v>4.0438025803000004</v>
      </c>
      <c r="H52" s="11" t="str">
        <f t="shared" si="20"/>
        <v>N/A</v>
      </c>
      <c r="I52" s="12">
        <v>-8.15</v>
      </c>
      <c r="J52" s="12">
        <v>-8.5299999999999994</v>
      </c>
      <c r="K52" s="44" t="s">
        <v>733</v>
      </c>
      <c r="L52" s="9" t="str">
        <f t="shared" si="21"/>
        <v>Yes</v>
      </c>
    </row>
    <row r="53" spans="1:12" x14ac:dyDescent="0.2">
      <c r="A53" s="3" t="s">
        <v>950</v>
      </c>
      <c r="B53" s="34" t="s">
        <v>217</v>
      </c>
      <c r="C53" s="8">
        <v>2.846480364</v>
      </c>
      <c r="D53" s="11" t="str">
        <f t="shared" si="18"/>
        <v>N/A</v>
      </c>
      <c r="E53" s="8">
        <v>2.6126225104</v>
      </c>
      <c r="F53" s="11" t="str">
        <f t="shared" si="19"/>
        <v>N/A</v>
      </c>
      <c r="G53" s="8">
        <v>2.3751746379999998</v>
      </c>
      <c r="H53" s="11" t="str">
        <f t="shared" si="20"/>
        <v>N/A</v>
      </c>
      <c r="I53" s="12">
        <v>-8.2200000000000006</v>
      </c>
      <c r="J53" s="12">
        <v>-9.09</v>
      </c>
      <c r="K53" s="44" t="s">
        <v>733</v>
      </c>
      <c r="L53" s="9" t="str">
        <f t="shared" si="21"/>
        <v>Yes</v>
      </c>
    </row>
    <row r="54" spans="1:12" x14ac:dyDescent="0.2">
      <c r="A54" s="2" t="s">
        <v>212</v>
      </c>
      <c r="B54" s="34" t="s">
        <v>217</v>
      </c>
      <c r="C54" s="35" t="s">
        <v>217</v>
      </c>
      <c r="D54" s="9" t="str">
        <f t="shared" ref="D54:D57" si="22">IF($B54="N/A","N/A",IF(C54&lt;0,"No","Yes"))</f>
        <v>N/A</v>
      </c>
      <c r="E54" s="35">
        <v>499934</v>
      </c>
      <c r="F54" s="9" t="str">
        <f t="shared" ref="F54:F57" si="23">IF($B54="N/A","N/A",IF(E54&lt;0,"No","Yes"))</f>
        <v>N/A</v>
      </c>
      <c r="G54" s="35">
        <v>540240</v>
      </c>
      <c r="H54" s="9" t="str">
        <f t="shared" ref="H54:H57" si="24">IF($B54="N/A","N/A",IF(G54&lt;0,"No","Yes"))</f>
        <v>N/A</v>
      </c>
      <c r="I54" s="12" t="s">
        <v>217</v>
      </c>
      <c r="J54" s="12">
        <v>8.0619999999999994</v>
      </c>
      <c r="K54" s="44" t="s">
        <v>733</v>
      </c>
      <c r="L54" s="9" t="str">
        <f t="shared" si="21"/>
        <v>Yes</v>
      </c>
    </row>
    <row r="55" spans="1:12" x14ac:dyDescent="0.2">
      <c r="A55" s="2" t="s">
        <v>213</v>
      </c>
      <c r="B55" s="34" t="s">
        <v>217</v>
      </c>
      <c r="C55" s="35" t="s">
        <v>217</v>
      </c>
      <c r="D55" s="9" t="str">
        <f t="shared" si="22"/>
        <v>N/A</v>
      </c>
      <c r="E55" s="35">
        <v>33224</v>
      </c>
      <c r="F55" s="9" t="str">
        <f t="shared" si="23"/>
        <v>N/A</v>
      </c>
      <c r="G55" s="35">
        <v>35355</v>
      </c>
      <c r="H55" s="9" t="str">
        <f t="shared" si="24"/>
        <v>N/A</v>
      </c>
      <c r="I55" s="12" t="s">
        <v>217</v>
      </c>
      <c r="J55" s="12">
        <v>6.4139999999999997</v>
      </c>
      <c r="K55" s="44" t="s">
        <v>733</v>
      </c>
      <c r="L55" s="9" t="str">
        <f t="shared" si="21"/>
        <v>Yes</v>
      </c>
    </row>
    <row r="56" spans="1:12" x14ac:dyDescent="0.2">
      <c r="A56" s="2" t="s">
        <v>214</v>
      </c>
      <c r="B56" s="34" t="s">
        <v>217</v>
      </c>
      <c r="C56" s="35" t="s">
        <v>217</v>
      </c>
      <c r="D56" s="9" t="str">
        <f t="shared" si="22"/>
        <v>N/A</v>
      </c>
      <c r="E56" s="35">
        <v>305086</v>
      </c>
      <c r="F56" s="9" t="str">
        <f t="shared" si="23"/>
        <v>N/A</v>
      </c>
      <c r="G56" s="35">
        <v>325355</v>
      </c>
      <c r="H56" s="9" t="str">
        <f t="shared" si="24"/>
        <v>N/A</v>
      </c>
      <c r="I56" s="12" t="s">
        <v>217</v>
      </c>
      <c r="J56" s="12">
        <v>6.6440000000000001</v>
      </c>
      <c r="K56" s="44" t="s">
        <v>733</v>
      </c>
      <c r="L56" s="9" t="str">
        <f t="shared" si="21"/>
        <v>Yes</v>
      </c>
    </row>
    <row r="57" spans="1:12" x14ac:dyDescent="0.2">
      <c r="A57" s="2" t="s">
        <v>951</v>
      </c>
      <c r="B57" s="34" t="s">
        <v>217</v>
      </c>
      <c r="C57" s="35" t="s">
        <v>217</v>
      </c>
      <c r="D57" s="9" t="str">
        <f t="shared" si="22"/>
        <v>N/A</v>
      </c>
      <c r="E57" s="35">
        <v>99207</v>
      </c>
      <c r="F57" s="9" t="str">
        <f t="shared" si="23"/>
        <v>N/A</v>
      </c>
      <c r="G57" s="35">
        <v>97267</v>
      </c>
      <c r="H57" s="9" t="str">
        <f t="shared" si="24"/>
        <v>N/A</v>
      </c>
      <c r="I57" s="12" t="s">
        <v>217</v>
      </c>
      <c r="J57" s="12">
        <v>-1.96</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99.600296803999996</v>
      </c>
      <c r="D59" s="43" t="str">
        <f>IF($B59="N/A","N/A",IF(C59&gt;10,"No",IF(C59&lt;-10,"No","Yes")))</f>
        <v>N/A</v>
      </c>
      <c r="E59" s="8">
        <v>99.47648049</v>
      </c>
      <c r="F59" s="43" t="str">
        <f>IF($B59="N/A","N/A",IF(E59&gt;10,"No",IF(E59&lt;-10,"No","Yes")))</f>
        <v>N/A</v>
      </c>
      <c r="G59" s="8">
        <v>99.467092004999998</v>
      </c>
      <c r="H59" s="43" t="str">
        <f>IF($B59="N/A","N/A",IF(G59&gt;10,"No",IF(G59&lt;-10,"No","Yes")))</f>
        <v>N/A</v>
      </c>
      <c r="I59" s="12">
        <v>-0.124</v>
      </c>
      <c r="J59" s="12">
        <v>-8.9999999999999993E-3</v>
      </c>
      <c r="K59" s="34" t="s">
        <v>217</v>
      </c>
      <c r="L59" s="9" t="str">
        <f t="shared" si="11"/>
        <v>N/A</v>
      </c>
    </row>
    <row r="60" spans="1:12" x14ac:dyDescent="0.2">
      <c r="A60" s="2" t="s">
        <v>181</v>
      </c>
      <c r="B60" s="34" t="s">
        <v>217</v>
      </c>
      <c r="C60" s="8">
        <v>61.510753684999997</v>
      </c>
      <c r="D60" s="43" t="str">
        <f t="shared" ref="D60:D61" si="25">IF($B60="N/A","N/A",IF(C60&gt;10,"No",IF(C60&lt;-10,"No","Yes")))</f>
        <v>N/A</v>
      </c>
      <c r="E60" s="8">
        <v>61.330243279999998</v>
      </c>
      <c r="F60" s="43" t="str">
        <f t="shared" ref="F60:F61" si="26">IF($B60="N/A","N/A",IF(E60&gt;10,"No",IF(E60&lt;-10,"No","Yes")))</f>
        <v>N/A</v>
      </c>
      <c r="G60" s="8">
        <v>61.060570755999997</v>
      </c>
      <c r="H60" s="43" t="str">
        <f t="shared" ref="H60:H61" si="27">IF($B60="N/A","N/A",IF(G60&gt;10,"No",IF(G60&lt;-10,"No","Yes")))</f>
        <v>N/A</v>
      </c>
      <c r="I60" s="12">
        <v>-0.29299999999999998</v>
      </c>
      <c r="J60" s="12">
        <v>-0.44</v>
      </c>
      <c r="K60" s="44" t="s">
        <v>733</v>
      </c>
      <c r="L60" s="9" t="str">
        <f>IF(J60="Div by 0", "N/A", IF(OR(J60="N/A",K60="N/A"),"N/A", IF(J60&gt;VALUE(MID(K60,1,2)), "No", IF(J60&lt;-1*VALUE(MID(K60,1,2)), "No", "Yes"))))</f>
        <v>Yes</v>
      </c>
    </row>
    <row r="61" spans="1:12" x14ac:dyDescent="0.2">
      <c r="A61" s="6" t="s">
        <v>182</v>
      </c>
      <c r="B61" s="34" t="s">
        <v>217</v>
      </c>
      <c r="C61" s="8">
        <v>38.089543118000002</v>
      </c>
      <c r="D61" s="43" t="str">
        <f t="shared" si="25"/>
        <v>N/A</v>
      </c>
      <c r="E61" s="8">
        <v>38.146237210000002</v>
      </c>
      <c r="F61" s="43" t="str">
        <f t="shared" si="26"/>
        <v>N/A</v>
      </c>
      <c r="G61" s="8">
        <v>38.406521249999997</v>
      </c>
      <c r="H61" s="43" t="str">
        <f t="shared" si="27"/>
        <v>N/A</v>
      </c>
      <c r="I61" s="12">
        <v>0.14879999999999999</v>
      </c>
      <c r="J61" s="12">
        <v>0.68230000000000002</v>
      </c>
      <c r="K61" s="44" t="s">
        <v>733</v>
      </c>
      <c r="L61" s="9" t="str">
        <f>IF(J61="Div by 0", "N/A", IF(OR(J61="N/A",K61="N/A"),"N/A", IF(J61&gt;VALUE(MID(K61,1,2)), "No", IF(J61&lt;-1*VALUE(MID(K61,1,2)), "No", "Yes"))))</f>
        <v>Yes</v>
      </c>
    </row>
    <row r="62" spans="1:12" x14ac:dyDescent="0.2">
      <c r="A62" s="7" t="s">
        <v>682</v>
      </c>
      <c r="B62" s="34" t="s">
        <v>286</v>
      </c>
      <c r="C62" s="8">
        <v>62.051111378000002</v>
      </c>
      <c r="D62" s="43" t="str">
        <f>IF($B62="N/A","N/A",IF(C62&gt;70,"No",IF(C62&lt;40,"No","Yes")))</f>
        <v>Yes</v>
      </c>
      <c r="E62" s="8">
        <v>62.892613720999996</v>
      </c>
      <c r="F62" s="43" t="str">
        <f>IF($B62="N/A","N/A",IF(E62&gt;70,"No",IF(E62&lt;40,"No","Yes")))</f>
        <v>Yes</v>
      </c>
      <c r="G62" s="8">
        <v>64.452911349000004</v>
      </c>
      <c r="H62" s="43" t="str">
        <f>IF($B62="N/A","N/A",IF(G62&gt;70,"No",IF(G62&lt;40,"No","Yes")))</f>
        <v>Yes</v>
      </c>
      <c r="I62" s="12">
        <v>1.3560000000000001</v>
      </c>
      <c r="J62" s="12">
        <v>2.4809999999999999</v>
      </c>
      <c r="K62" s="44" t="s">
        <v>733</v>
      </c>
      <c r="L62" s="9" t="str">
        <f t="shared" si="11"/>
        <v>Yes</v>
      </c>
    </row>
    <row r="63" spans="1:12" x14ac:dyDescent="0.2">
      <c r="A63" s="2" t="s">
        <v>683</v>
      </c>
      <c r="B63" s="34" t="s">
        <v>217</v>
      </c>
      <c r="C63" s="8">
        <v>77.966881775000004</v>
      </c>
      <c r="D63" s="43" t="str">
        <f>IF($B63="N/A","N/A",IF(C63&gt;10,"No",IF(C63&lt;-10,"No","Yes")))</f>
        <v>N/A</v>
      </c>
      <c r="E63" s="8">
        <v>78.255907558000004</v>
      </c>
      <c r="F63" s="43" t="str">
        <f>IF($B63="N/A","N/A",IF(E63&gt;10,"No",IF(E63&lt;-10,"No","Yes")))</f>
        <v>N/A</v>
      </c>
      <c r="G63" s="8">
        <v>78.601703762</v>
      </c>
      <c r="H63" s="43" t="str">
        <f>IF($B63="N/A","N/A",IF(G63&gt;10,"No",IF(G63&lt;-10,"No","Yes")))</f>
        <v>N/A</v>
      </c>
      <c r="I63" s="12">
        <v>0.37069999999999997</v>
      </c>
      <c r="J63" s="12">
        <v>0.44190000000000002</v>
      </c>
      <c r="K63" s="34" t="s">
        <v>217</v>
      </c>
      <c r="L63" s="9" t="str">
        <f t="shared" si="11"/>
        <v>N/A</v>
      </c>
    </row>
    <row r="64" spans="1:12" x14ac:dyDescent="0.2">
      <c r="A64" s="2" t="s">
        <v>684</v>
      </c>
      <c r="B64" s="34" t="s">
        <v>217</v>
      </c>
      <c r="C64" s="8">
        <v>81.077069338000001</v>
      </c>
      <c r="D64" s="43" t="str">
        <f t="shared" ref="D64:D70" si="28">IF($B64="N/A","N/A",IF(C64&gt;10,"No",IF(C64&lt;-10,"No","Yes")))</f>
        <v>N/A</v>
      </c>
      <c r="E64" s="8">
        <v>80.076865694000006</v>
      </c>
      <c r="F64" s="43" t="str">
        <f t="shared" ref="F64:F70" si="29">IF($B64="N/A","N/A",IF(E64&gt;10,"No",IF(E64&lt;-10,"No","Yes")))</f>
        <v>N/A</v>
      </c>
      <c r="G64" s="8">
        <v>80.122257027000003</v>
      </c>
      <c r="H64" s="43" t="str">
        <f t="shared" ref="H64:H70" si="30">IF($B64="N/A","N/A",IF(G64&gt;10,"No",IF(G64&lt;-10,"No","Yes")))</f>
        <v>N/A</v>
      </c>
      <c r="I64" s="12">
        <v>-1.23</v>
      </c>
      <c r="J64" s="12">
        <v>5.67E-2</v>
      </c>
      <c r="K64" s="34" t="s">
        <v>217</v>
      </c>
      <c r="L64" s="9" t="str">
        <f t="shared" si="11"/>
        <v>N/A</v>
      </c>
    </row>
    <row r="65" spans="1:12" x14ac:dyDescent="0.2">
      <c r="A65" s="2" t="s">
        <v>427</v>
      </c>
      <c r="B65" s="34" t="s">
        <v>217</v>
      </c>
      <c r="C65" s="8">
        <v>54.905871179000002</v>
      </c>
      <c r="D65" s="43" t="str">
        <f t="shared" si="28"/>
        <v>N/A</v>
      </c>
      <c r="E65" s="8">
        <v>57.363581859</v>
      </c>
      <c r="F65" s="43" t="str">
        <f t="shared" si="29"/>
        <v>N/A</v>
      </c>
      <c r="G65" s="8">
        <v>60.608708782000001</v>
      </c>
      <c r="H65" s="43" t="str">
        <f t="shared" si="30"/>
        <v>N/A</v>
      </c>
      <c r="I65" s="12">
        <v>4.476</v>
      </c>
      <c r="J65" s="12">
        <v>5.657</v>
      </c>
      <c r="K65" s="34" t="s">
        <v>217</v>
      </c>
      <c r="L65" s="9" t="str">
        <f t="shared" si="11"/>
        <v>N/A</v>
      </c>
    </row>
    <row r="66" spans="1:12" x14ac:dyDescent="0.2">
      <c r="A66" s="2" t="s">
        <v>685</v>
      </c>
      <c r="B66" s="34" t="s">
        <v>217</v>
      </c>
      <c r="C66" s="8">
        <v>42.959774293999999</v>
      </c>
      <c r="D66" s="43" t="str">
        <f t="shared" si="28"/>
        <v>N/A</v>
      </c>
      <c r="E66" s="8">
        <v>44.583023083</v>
      </c>
      <c r="F66" s="43" t="str">
        <f t="shared" si="29"/>
        <v>N/A</v>
      </c>
      <c r="G66" s="8">
        <v>45.886764245999998</v>
      </c>
      <c r="H66" s="43" t="str">
        <f t="shared" si="30"/>
        <v>N/A</v>
      </c>
      <c r="I66" s="12">
        <v>3.7789999999999999</v>
      </c>
      <c r="J66" s="12">
        <v>2.9239999999999999</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0.87066115249999998</v>
      </c>
      <c r="D68" s="43" t="str">
        <f t="shared" si="28"/>
        <v>N/A</v>
      </c>
      <c r="E68" s="8">
        <v>0.84720817230000001</v>
      </c>
      <c r="F68" s="43" t="str">
        <f t="shared" si="29"/>
        <v>N/A</v>
      </c>
      <c r="G68" s="8">
        <v>0.89422468519999998</v>
      </c>
      <c r="H68" s="43" t="str">
        <f t="shared" si="30"/>
        <v>N/A</v>
      </c>
      <c r="I68" s="12">
        <v>-2.69</v>
      </c>
      <c r="J68" s="12">
        <v>5.55</v>
      </c>
      <c r="K68" s="34" t="s">
        <v>217</v>
      </c>
      <c r="L68" s="9" t="str">
        <f t="shared" si="11"/>
        <v>N/A</v>
      </c>
    </row>
    <row r="69" spans="1:12" x14ac:dyDescent="0.2">
      <c r="A69" s="3" t="s">
        <v>151</v>
      </c>
      <c r="B69" s="34" t="s">
        <v>217</v>
      </c>
      <c r="C69" s="8">
        <v>1.5947753784000001</v>
      </c>
      <c r="D69" s="43" t="str">
        <f t="shared" si="28"/>
        <v>N/A</v>
      </c>
      <c r="E69" s="8">
        <v>1.4975912506</v>
      </c>
      <c r="F69" s="43" t="str">
        <f t="shared" si="29"/>
        <v>N/A</v>
      </c>
      <c r="G69" s="8">
        <v>1.400809014</v>
      </c>
      <c r="H69" s="43" t="str">
        <f t="shared" si="30"/>
        <v>N/A</v>
      </c>
      <c r="I69" s="12">
        <v>-6.09</v>
      </c>
      <c r="J69" s="12">
        <v>-6.46</v>
      </c>
      <c r="K69" s="34" t="s">
        <v>217</v>
      </c>
      <c r="L69" s="9" t="str">
        <f t="shared" si="11"/>
        <v>N/A</v>
      </c>
    </row>
    <row r="70" spans="1:12" x14ac:dyDescent="0.2">
      <c r="A70" s="3" t="s">
        <v>152</v>
      </c>
      <c r="B70" s="34" t="s">
        <v>217</v>
      </c>
      <c r="C70" s="8">
        <v>1.7324836593999999</v>
      </c>
      <c r="D70" s="43" t="str">
        <f t="shared" si="28"/>
        <v>N/A</v>
      </c>
      <c r="E70" s="8">
        <v>1.5981285551</v>
      </c>
      <c r="F70" s="43" t="str">
        <f t="shared" si="29"/>
        <v>N/A</v>
      </c>
      <c r="G70" s="8">
        <v>1.4977191030999999</v>
      </c>
      <c r="H70" s="43" t="str">
        <f t="shared" si="30"/>
        <v>N/A</v>
      </c>
      <c r="I70" s="12">
        <v>-7.76</v>
      </c>
      <c r="J70" s="12">
        <v>-6.28</v>
      </c>
      <c r="K70" s="34" t="s">
        <v>217</v>
      </c>
      <c r="L70" s="9" t="str">
        <f t="shared" si="11"/>
        <v>N/A</v>
      </c>
    </row>
    <row r="71" spans="1:12" x14ac:dyDescent="0.2">
      <c r="A71" s="2" t="s">
        <v>954</v>
      </c>
      <c r="B71" s="47" t="s">
        <v>217</v>
      </c>
      <c r="C71" s="1">
        <v>9352</v>
      </c>
      <c r="D71" s="11" t="str">
        <f>IF($B71="N/A","N/A",IF(C71&gt;10,"No",IF(C71&lt;-10,"No","Yes")))</f>
        <v>N/A</v>
      </c>
      <c r="E71" s="1">
        <v>8656</v>
      </c>
      <c r="F71" s="11" t="str">
        <f>IF($B71="N/A","N/A",IF(E71&gt;10,"No",IF(E71&lt;-10,"No","Yes")))</f>
        <v>N/A</v>
      </c>
      <c r="G71" s="1">
        <v>7204</v>
      </c>
      <c r="H71" s="11" t="str">
        <f>IF($B71="N/A","N/A",IF(G71&gt;10,"No",IF(G71&lt;-10,"No","Yes")))</f>
        <v>N/A</v>
      </c>
      <c r="I71" s="12">
        <v>-7.44</v>
      </c>
      <c r="J71" s="12">
        <v>-16.8</v>
      </c>
      <c r="K71" s="34" t="s">
        <v>217</v>
      </c>
      <c r="L71" s="9" t="str">
        <f t="shared" si="11"/>
        <v>N/A</v>
      </c>
    </row>
    <row r="72" spans="1:12" x14ac:dyDescent="0.2">
      <c r="A72" s="3" t="s">
        <v>205</v>
      </c>
      <c r="B72" s="47" t="s">
        <v>221</v>
      </c>
      <c r="C72" s="1">
        <v>11</v>
      </c>
      <c r="D72" s="43" t="str">
        <f t="shared" ref="D72:D73" si="31">IF($B72="N/A","N/A",IF(C72&gt;0,"No",IF(C72&lt;0,"No","Yes")))</f>
        <v>No</v>
      </c>
      <c r="E72" s="1">
        <v>11</v>
      </c>
      <c r="F72" s="43" t="str">
        <f t="shared" ref="F72:F73" si="32">IF($B72="N/A","N/A",IF(E72&gt;0,"No",IF(E72&lt;0,"No","Yes")))</f>
        <v>No</v>
      </c>
      <c r="G72" s="1">
        <v>11</v>
      </c>
      <c r="H72" s="43" t="str">
        <f t="shared" ref="H72:H73" si="33">IF($B72="N/A","N/A",IF(G72&gt;0,"No",IF(G72&lt;0,"No","Yes")))</f>
        <v>No</v>
      </c>
      <c r="I72" s="12">
        <v>600</v>
      </c>
      <c r="J72" s="12">
        <v>-71.400000000000006</v>
      </c>
      <c r="K72" s="34" t="s">
        <v>217</v>
      </c>
      <c r="L72" s="9" t="str">
        <f t="shared" si="11"/>
        <v>N/A</v>
      </c>
    </row>
    <row r="73" spans="1:12" x14ac:dyDescent="0.2">
      <c r="A73" s="3" t="s">
        <v>206</v>
      </c>
      <c r="B73" s="47" t="s">
        <v>221</v>
      </c>
      <c r="C73" s="1">
        <v>985</v>
      </c>
      <c r="D73" s="43" t="str">
        <f t="shared" si="31"/>
        <v>No</v>
      </c>
      <c r="E73" s="1">
        <v>854</v>
      </c>
      <c r="F73" s="43" t="str">
        <f t="shared" si="32"/>
        <v>No</v>
      </c>
      <c r="G73" s="1">
        <v>381</v>
      </c>
      <c r="H73" s="43" t="str">
        <f t="shared" si="33"/>
        <v>No</v>
      </c>
      <c r="I73" s="12">
        <v>-13.3</v>
      </c>
      <c r="J73" s="12">
        <v>-55.4</v>
      </c>
      <c r="K73" s="34" t="s">
        <v>217</v>
      </c>
      <c r="L73" s="9" t="str">
        <f t="shared" si="11"/>
        <v>N/A</v>
      </c>
    </row>
    <row r="74" spans="1:12" x14ac:dyDescent="0.2">
      <c r="A74" s="3" t="s">
        <v>207</v>
      </c>
      <c r="B74" s="67" t="s">
        <v>217</v>
      </c>
      <c r="C74" s="13">
        <v>76.954314721000003</v>
      </c>
      <c r="D74" s="11" t="str">
        <f>IF($B74="N/A","N/A",IF(C74&gt;10,"No",IF(C74&lt;-10,"No","Yes")))</f>
        <v>N/A</v>
      </c>
      <c r="E74" s="13">
        <v>68.384074940999994</v>
      </c>
      <c r="F74" s="11" t="str">
        <f>IF($B74="N/A","N/A",IF(E74&gt;10,"No",IF(E74&lt;-10,"No","Yes")))</f>
        <v>N/A</v>
      </c>
      <c r="G74" s="13">
        <v>37.007874016000002</v>
      </c>
      <c r="H74" s="11" t="str">
        <f>IF($B74="N/A","N/A",IF(G74&gt;10,"No",IF(G74&lt;-10,"No","Yes")))</f>
        <v>N/A</v>
      </c>
      <c r="I74" s="12">
        <v>-11.1</v>
      </c>
      <c r="J74" s="12">
        <v>-45.9</v>
      </c>
      <c r="K74" s="67" t="s">
        <v>217</v>
      </c>
      <c r="L74" s="9" t="str">
        <f t="shared" si="11"/>
        <v>N/A</v>
      </c>
    </row>
    <row r="75" spans="1:12" x14ac:dyDescent="0.2">
      <c r="A75" s="2" t="s">
        <v>65</v>
      </c>
      <c r="B75" s="47" t="s">
        <v>217</v>
      </c>
      <c r="C75" s="1">
        <v>205966</v>
      </c>
      <c r="D75" s="11" t="str">
        <f>IF($B75="N/A","N/A",IF(C75&gt;10,"No",IF(C75&lt;-10,"No","Yes")))</f>
        <v>N/A</v>
      </c>
      <c r="E75" s="1">
        <v>204663</v>
      </c>
      <c r="F75" s="11" t="str">
        <f>IF($B75="N/A","N/A",IF(E75&gt;10,"No",IF(E75&lt;-10,"No","Yes")))</f>
        <v>N/A</v>
      </c>
      <c r="G75" s="1">
        <v>207080</v>
      </c>
      <c r="H75" s="11" t="str">
        <f>IF($B75="N/A","N/A",IF(G75&gt;10,"No",IF(G75&lt;-10,"No","Yes")))</f>
        <v>N/A</v>
      </c>
      <c r="I75" s="12">
        <v>-0.63300000000000001</v>
      </c>
      <c r="J75" s="12">
        <v>1.181</v>
      </c>
      <c r="K75" s="47" t="s">
        <v>733</v>
      </c>
      <c r="L75" s="9" t="str">
        <f t="shared" ref="L75:L107" si="34">IF(J75="Div by 0", "N/A", IF(K75="N/A","N/A", IF(J75&gt;VALUE(MID(K75,1,2)), "No", IF(J75&lt;-1*VALUE(MID(K75,1,2)), "No", "Yes"))))</f>
        <v>Yes</v>
      </c>
    </row>
    <row r="76" spans="1:12" x14ac:dyDescent="0.2">
      <c r="A76" s="4" t="s">
        <v>66</v>
      </c>
      <c r="B76" s="47" t="s">
        <v>217</v>
      </c>
      <c r="C76" s="1">
        <v>186576.7</v>
      </c>
      <c r="D76" s="11" t="str">
        <f>IF($B76="N/A","N/A",IF(C76&gt;10,"No",IF(C76&lt;-10,"No","Yes")))</f>
        <v>N/A</v>
      </c>
      <c r="E76" s="1">
        <v>184687</v>
      </c>
      <c r="F76" s="11" t="str">
        <f>IF($B76="N/A","N/A",IF(E76&gt;10,"No",IF(E76&lt;-10,"No","Yes")))</f>
        <v>N/A</v>
      </c>
      <c r="G76" s="1">
        <v>186583.95</v>
      </c>
      <c r="H76" s="11" t="str">
        <f>IF($B76="N/A","N/A",IF(G76&gt;10,"No",IF(G76&lt;-10,"No","Yes")))</f>
        <v>N/A</v>
      </c>
      <c r="I76" s="12">
        <v>-1.01</v>
      </c>
      <c r="J76" s="12">
        <v>1.0269999999999999</v>
      </c>
      <c r="K76" s="47" t="s">
        <v>734</v>
      </c>
      <c r="L76" s="9" t="str">
        <f t="shared" si="34"/>
        <v>Yes</v>
      </c>
    </row>
    <row r="77" spans="1:12" x14ac:dyDescent="0.2">
      <c r="A77" s="3" t="s">
        <v>67</v>
      </c>
      <c r="B77" s="34" t="s">
        <v>287</v>
      </c>
      <c r="C77" s="8">
        <v>97.311745219000002</v>
      </c>
      <c r="D77" s="43" t="str">
        <f>IF($B77="N/A","N/A",IF(C77&gt;=90,"Yes","No"))</f>
        <v>Yes</v>
      </c>
      <c r="E77" s="8">
        <v>97.806775869000006</v>
      </c>
      <c r="F77" s="43" t="str">
        <f>IF($B77="N/A","N/A",IF(E77&gt;=90,"Yes","No"))</f>
        <v>Yes</v>
      </c>
      <c r="G77" s="8">
        <v>98.455634594000003</v>
      </c>
      <c r="H77" s="43" t="str">
        <f>IF($B77="N/A","N/A",IF(G77&gt;=90,"Yes","No"))</f>
        <v>Yes</v>
      </c>
      <c r="I77" s="12">
        <v>0.50870000000000004</v>
      </c>
      <c r="J77" s="12">
        <v>0.66339999999999999</v>
      </c>
      <c r="K77" s="44" t="s">
        <v>733</v>
      </c>
      <c r="L77" s="9" t="str">
        <f t="shared" si="34"/>
        <v>Yes</v>
      </c>
    </row>
    <row r="78" spans="1:12" x14ac:dyDescent="0.2">
      <c r="A78" s="2" t="s">
        <v>955</v>
      </c>
      <c r="B78" s="34" t="s">
        <v>287</v>
      </c>
      <c r="C78" s="8">
        <v>98.320586766000005</v>
      </c>
      <c r="D78" s="43" t="str">
        <f>IF($B78="N/A","N/A",IF(C78&gt;=90,"Yes","No"))</f>
        <v>Yes</v>
      </c>
      <c r="E78" s="8">
        <v>98.462353648000004</v>
      </c>
      <c r="F78" s="43" t="str">
        <f>IF($B78="N/A","N/A",IF(E78&gt;=90,"Yes","No"))</f>
        <v>Yes</v>
      </c>
      <c r="G78" s="8">
        <v>98.959159811000006</v>
      </c>
      <c r="H78" s="43" t="str">
        <f>IF($B78="N/A","N/A",IF(G78&gt;=90,"Yes","No"))</f>
        <v>Yes</v>
      </c>
      <c r="I78" s="12">
        <v>0.14419999999999999</v>
      </c>
      <c r="J78" s="12">
        <v>0.50460000000000005</v>
      </c>
      <c r="K78" s="44" t="s">
        <v>733</v>
      </c>
      <c r="L78" s="9" t="str">
        <f t="shared" si="34"/>
        <v>Yes</v>
      </c>
    </row>
    <row r="79" spans="1:12" x14ac:dyDescent="0.2">
      <c r="A79" s="6" t="s">
        <v>956</v>
      </c>
      <c r="B79" s="47" t="s">
        <v>288</v>
      </c>
      <c r="C79" s="13">
        <v>47.000816165000003</v>
      </c>
      <c r="D79" s="43" t="str">
        <f>IF($B79="N/A","N/A",IF(C79&gt;55,"No",IF(C79&lt;30,"No","Yes")))</f>
        <v>Yes</v>
      </c>
      <c r="E79" s="13">
        <v>46.789919339000001</v>
      </c>
      <c r="F79" s="43" t="str">
        <f>IF($B79="N/A","N/A",IF(E79&gt;55,"No",IF(E79&lt;30,"No","Yes")))</f>
        <v>Yes</v>
      </c>
      <c r="G79" s="13">
        <v>47.057557054999997</v>
      </c>
      <c r="H79" s="43" t="str">
        <f>IF($B79="N/A","N/A",IF(G79&gt;55,"No",IF(G79&lt;30,"No","Yes")))</f>
        <v>Yes</v>
      </c>
      <c r="I79" s="12">
        <v>-0.44900000000000001</v>
      </c>
      <c r="J79" s="12">
        <v>0.57199999999999995</v>
      </c>
      <c r="K79" s="47" t="s">
        <v>733</v>
      </c>
      <c r="L79" s="9" t="str">
        <f t="shared" si="34"/>
        <v>Yes</v>
      </c>
    </row>
    <row r="80" spans="1:12" ht="25.5" x14ac:dyDescent="0.2">
      <c r="A80" s="2" t="s">
        <v>957</v>
      </c>
      <c r="B80" s="47" t="s">
        <v>282</v>
      </c>
      <c r="C80" s="13">
        <v>0.62923006709999996</v>
      </c>
      <c r="D80" s="43" t="str">
        <f>IF($B80="N/A","N/A",IF(C80&gt;=5,"No",IF(C80&lt;0,"No","Yes")))</f>
        <v>Yes</v>
      </c>
      <c r="E80" s="13">
        <v>0.7509906529</v>
      </c>
      <c r="F80" s="43" t="str">
        <f>IF($B80="N/A","N/A",IF(E80&gt;=5,"No",IF(E80&lt;0,"No","Yes")))</f>
        <v>Yes</v>
      </c>
      <c r="G80" s="13">
        <v>0.46938381299999998</v>
      </c>
      <c r="H80" s="43" t="str">
        <f>IF($B80="N/A","N/A",IF(G80&gt;=5,"No",IF(G80&lt;0,"No","Yes")))</f>
        <v>Yes</v>
      </c>
      <c r="I80" s="12">
        <v>19.350000000000001</v>
      </c>
      <c r="J80" s="12">
        <v>-37.5</v>
      </c>
      <c r="K80" s="47" t="s">
        <v>217</v>
      </c>
      <c r="L80" s="9" t="str">
        <f t="shared" si="34"/>
        <v>N/A</v>
      </c>
    </row>
    <row r="81" spans="1:12" ht="25.5" x14ac:dyDescent="0.2">
      <c r="A81" s="2" t="s">
        <v>958</v>
      </c>
      <c r="B81" s="47" t="s">
        <v>217</v>
      </c>
      <c r="C81" s="13">
        <v>28.665896313000001</v>
      </c>
      <c r="D81" s="47" t="s">
        <v>217</v>
      </c>
      <c r="E81" s="13">
        <v>28.531292906000001</v>
      </c>
      <c r="F81" s="47" t="s">
        <v>217</v>
      </c>
      <c r="G81" s="13">
        <v>29.019219625000002</v>
      </c>
      <c r="H81" s="47" t="s">
        <v>217</v>
      </c>
      <c r="I81" s="12">
        <v>-0.47</v>
      </c>
      <c r="J81" s="12">
        <v>1.71</v>
      </c>
      <c r="K81" s="47" t="s">
        <v>217</v>
      </c>
      <c r="L81" s="9" t="str">
        <f t="shared" si="34"/>
        <v>N/A</v>
      </c>
    </row>
    <row r="82" spans="1:12" ht="25.5" x14ac:dyDescent="0.2">
      <c r="A82" s="2" t="s">
        <v>959</v>
      </c>
      <c r="B82" s="47" t="s">
        <v>217</v>
      </c>
      <c r="C82" s="13">
        <v>37.131856714000001</v>
      </c>
      <c r="D82" s="47" t="s">
        <v>217</v>
      </c>
      <c r="E82" s="13">
        <v>36.753101440000002</v>
      </c>
      <c r="F82" s="47" t="s">
        <v>217</v>
      </c>
      <c r="G82" s="13">
        <v>35.569828086000001</v>
      </c>
      <c r="H82" s="47" t="s">
        <v>217</v>
      </c>
      <c r="I82" s="12">
        <v>-1.02</v>
      </c>
      <c r="J82" s="12">
        <v>-3.22</v>
      </c>
      <c r="K82" s="47" t="s">
        <v>217</v>
      </c>
      <c r="L82" s="9" t="str">
        <f t="shared" si="34"/>
        <v>N/A</v>
      </c>
    </row>
    <row r="83" spans="1:12" ht="25.5" x14ac:dyDescent="0.2">
      <c r="A83" s="2" t="s">
        <v>960</v>
      </c>
      <c r="B83" s="47" t="s">
        <v>217</v>
      </c>
      <c r="C83" s="13">
        <v>16.018177757</v>
      </c>
      <c r="D83" s="47" t="s">
        <v>217</v>
      </c>
      <c r="E83" s="13">
        <v>17.399334516</v>
      </c>
      <c r="F83" s="47" t="s">
        <v>217</v>
      </c>
      <c r="G83" s="13">
        <v>16.927274483000001</v>
      </c>
      <c r="H83" s="47" t="s">
        <v>217</v>
      </c>
      <c r="I83" s="12">
        <v>8.6219999999999999</v>
      </c>
      <c r="J83" s="12">
        <v>-2.71</v>
      </c>
      <c r="K83" s="47" t="s">
        <v>217</v>
      </c>
      <c r="L83" s="9" t="str">
        <f t="shared" si="34"/>
        <v>N/A</v>
      </c>
    </row>
    <row r="84" spans="1:12" ht="25.5" x14ac:dyDescent="0.2">
      <c r="A84" s="2" t="s">
        <v>961</v>
      </c>
      <c r="B84" s="47" t="s">
        <v>217</v>
      </c>
      <c r="C84" s="13">
        <v>1.9440101764</v>
      </c>
      <c r="D84" s="47" t="s">
        <v>217</v>
      </c>
      <c r="E84" s="13">
        <v>2.0013387861999998</v>
      </c>
      <c r="F84" s="47" t="s">
        <v>217</v>
      </c>
      <c r="G84" s="13">
        <v>1.9963299208</v>
      </c>
      <c r="H84" s="47" t="s">
        <v>217</v>
      </c>
      <c r="I84" s="12">
        <v>2.9489999999999998</v>
      </c>
      <c r="J84" s="12">
        <v>-0.25</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7.6119359506000004</v>
      </c>
      <c r="D86" s="47" t="s">
        <v>217</v>
      </c>
      <c r="E86" s="13">
        <v>6.2380596395000003</v>
      </c>
      <c r="F86" s="47" t="s">
        <v>217</v>
      </c>
      <c r="G86" s="13">
        <v>6.9977786362999996</v>
      </c>
      <c r="H86" s="47" t="s">
        <v>217</v>
      </c>
      <c r="I86" s="12">
        <v>-18</v>
      </c>
      <c r="J86" s="12">
        <v>12.18</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7.9988930211999998</v>
      </c>
      <c r="D88" s="47" t="s">
        <v>217</v>
      </c>
      <c r="E88" s="13">
        <v>8.3258820597999996</v>
      </c>
      <c r="F88" s="47" t="s">
        <v>217</v>
      </c>
      <c r="G88" s="13">
        <v>9.0201854356000002</v>
      </c>
      <c r="H88" s="47" t="s">
        <v>217</v>
      </c>
      <c r="I88" s="12">
        <v>4.0880000000000001</v>
      </c>
      <c r="J88" s="12">
        <v>8.3390000000000004</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47.703989978999999</v>
      </c>
      <c r="D91" s="47" t="s">
        <v>217</v>
      </c>
      <c r="E91" s="13">
        <v>47.831312939</v>
      </c>
      <c r="F91" s="47" t="s">
        <v>217</v>
      </c>
      <c r="G91" s="13">
        <v>47.055727255000001</v>
      </c>
      <c r="H91" s="47" t="s">
        <v>217</v>
      </c>
      <c r="I91" s="12">
        <v>0.26690000000000003</v>
      </c>
      <c r="J91" s="12">
        <v>-1.62</v>
      </c>
      <c r="K91" s="47" t="s">
        <v>217</v>
      </c>
      <c r="L91" s="9" t="str">
        <f t="shared" si="34"/>
        <v>N/A</v>
      </c>
    </row>
    <row r="92" spans="1:12" x14ac:dyDescent="0.2">
      <c r="A92" s="2" t="s">
        <v>969</v>
      </c>
      <c r="B92" s="47" t="s">
        <v>217</v>
      </c>
      <c r="C92" s="13">
        <v>52.296010021000001</v>
      </c>
      <c r="D92" s="47" t="s">
        <v>217</v>
      </c>
      <c r="E92" s="13">
        <v>52.168687061</v>
      </c>
      <c r="F92" s="47" t="s">
        <v>217</v>
      </c>
      <c r="G92" s="13">
        <v>52.944272744999999</v>
      </c>
      <c r="H92" s="47" t="s">
        <v>217</v>
      </c>
      <c r="I92" s="12">
        <v>-0.24299999999999999</v>
      </c>
      <c r="J92" s="12">
        <v>1.4870000000000001</v>
      </c>
      <c r="K92" s="47" t="s">
        <v>217</v>
      </c>
      <c r="L92" s="9" t="str">
        <f t="shared" si="34"/>
        <v>N/A</v>
      </c>
    </row>
    <row r="93" spans="1:12" x14ac:dyDescent="0.2">
      <c r="A93" s="6" t="s">
        <v>68</v>
      </c>
      <c r="B93" s="47" t="s">
        <v>217</v>
      </c>
      <c r="C93" s="1">
        <v>3104</v>
      </c>
      <c r="D93" s="11" t="str">
        <f>IF($B93="N/A","N/A",IF(C93&gt;10,"No",IF(C93&lt;-10,"No","Yes")))</f>
        <v>N/A</v>
      </c>
      <c r="E93" s="1">
        <v>2879</v>
      </c>
      <c r="F93" s="11" t="str">
        <f>IF($B93="N/A","N/A",IF(E93&gt;10,"No",IF(E93&lt;-10,"No","Yes")))</f>
        <v>N/A</v>
      </c>
      <c r="G93" s="1">
        <v>2234</v>
      </c>
      <c r="H93" s="11" t="str">
        <f>IF($B93="N/A","N/A",IF(G93&gt;10,"No",IF(G93&lt;-10,"No","Yes")))</f>
        <v>N/A</v>
      </c>
      <c r="I93" s="12">
        <v>-7.25</v>
      </c>
      <c r="J93" s="12">
        <v>-22.4</v>
      </c>
      <c r="K93" s="47" t="s">
        <v>733</v>
      </c>
      <c r="L93" s="9" t="str">
        <f t="shared" si="34"/>
        <v>No</v>
      </c>
    </row>
    <row r="94" spans="1:12" x14ac:dyDescent="0.2">
      <c r="A94" s="2" t="s">
        <v>109</v>
      </c>
      <c r="B94" s="47" t="s">
        <v>217</v>
      </c>
      <c r="C94" s="13">
        <v>3.2216494800000002E-2</v>
      </c>
      <c r="D94" s="43" t="str">
        <f>IF($B94="N/A","N/A",IF(C94&gt;10,"No",IF(C94&lt;-10,"No","Yes")))</f>
        <v>N/A</v>
      </c>
      <c r="E94" s="13">
        <v>0</v>
      </c>
      <c r="F94" s="43" t="str">
        <f>IF($B94="N/A","N/A",IF(E94&gt;10,"No",IF(E94&lt;-10,"No","Yes")))</f>
        <v>N/A</v>
      </c>
      <c r="G94" s="13">
        <v>4.4762757399999999E-2</v>
      </c>
      <c r="H94" s="43" t="str">
        <f>IF($B94="N/A","N/A",IF(G94&gt;10,"No",IF(G94&lt;-10,"No","Yes")))</f>
        <v>N/A</v>
      </c>
      <c r="I94" s="12">
        <v>-100</v>
      </c>
      <c r="J94" s="12" t="s">
        <v>1743</v>
      </c>
      <c r="K94" s="47" t="s">
        <v>733</v>
      </c>
      <c r="L94" s="9" t="str">
        <f t="shared" si="34"/>
        <v>N/A</v>
      </c>
    </row>
    <row r="95" spans="1:12" x14ac:dyDescent="0.2">
      <c r="A95" s="2" t="s">
        <v>110</v>
      </c>
      <c r="B95" s="47" t="s">
        <v>217</v>
      </c>
      <c r="C95" s="13">
        <v>11.114690722000001</v>
      </c>
      <c r="D95" s="43" t="str">
        <f>IF($B95="N/A","N/A",IF(C95&gt;10,"No",IF(C95&lt;-10,"No","Yes")))</f>
        <v>N/A</v>
      </c>
      <c r="E95" s="13">
        <v>13.233761723000001</v>
      </c>
      <c r="F95" s="43" t="str">
        <f>IF($B95="N/A","N/A",IF(E95&gt;10,"No",IF(E95&lt;-10,"No","Yes")))</f>
        <v>N/A</v>
      </c>
      <c r="G95" s="13">
        <v>17.367949866</v>
      </c>
      <c r="H95" s="43" t="str">
        <f>IF($B95="N/A","N/A",IF(G95&gt;10,"No",IF(G95&lt;-10,"No","Yes")))</f>
        <v>N/A</v>
      </c>
      <c r="I95" s="12">
        <v>19.07</v>
      </c>
      <c r="J95" s="12">
        <v>31.24</v>
      </c>
      <c r="K95" s="47" t="s">
        <v>733</v>
      </c>
      <c r="L95" s="9" t="str">
        <f t="shared" si="34"/>
        <v>No</v>
      </c>
    </row>
    <row r="96" spans="1:12" x14ac:dyDescent="0.2">
      <c r="A96" s="4" t="s">
        <v>7</v>
      </c>
      <c r="B96" s="47" t="s">
        <v>217</v>
      </c>
      <c r="C96" s="13">
        <v>0.10292960969999999</v>
      </c>
      <c r="D96" s="11" t="str">
        <f>IF($B96="N/A","N/A",IF(C96&gt;10,"No",IF(C96&lt;-10,"No","Yes")))</f>
        <v>N/A</v>
      </c>
      <c r="E96" s="13">
        <v>0.119708985</v>
      </c>
      <c r="F96" s="11" t="str">
        <f>IF($B96="N/A","N/A",IF(E96&gt;10,"No",IF(E96&lt;-10,"No","Yes")))</f>
        <v>N/A</v>
      </c>
      <c r="G96" s="13">
        <v>0.13279891830000001</v>
      </c>
      <c r="H96" s="11" t="str">
        <f>IF($B96="N/A","N/A",IF(G96&gt;10,"No",IF(G96&lt;-10,"No","Yes")))</f>
        <v>N/A</v>
      </c>
      <c r="I96" s="12">
        <v>16.3</v>
      </c>
      <c r="J96" s="12">
        <v>10.93</v>
      </c>
      <c r="K96" s="47" t="s">
        <v>734</v>
      </c>
      <c r="L96" s="9" t="str">
        <f t="shared" si="34"/>
        <v>Yes</v>
      </c>
    </row>
    <row r="97" spans="1:12" x14ac:dyDescent="0.2">
      <c r="A97" s="4" t="s">
        <v>184</v>
      </c>
      <c r="B97" s="47" t="s">
        <v>217</v>
      </c>
      <c r="C97" s="13">
        <v>66.602740257999997</v>
      </c>
      <c r="D97" s="11" t="str">
        <f t="shared" ref="D97:D98" si="35">IF($B97="N/A","N/A",IF(C97&gt;10,"No",IF(C97&lt;-10,"No","Yes")))</f>
        <v>N/A</v>
      </c>
      <c r="E97" s="13">
        <v>66.333924549000002</v>
      </c>
      <c r="F97" s="11" t="str">
        <f t="shared" ref="F97:F98" si="36">IF($B97="N/A","N/A",IF(E97&gt;10,"No",IF(E97&lt;-10,"No","Yes")))</f>
        <v>N/A</v>
      </c>
      <c r="G97" s="13">
        <v>66.119374155000003</v>
      </c>
      <c r="H97" s="11" t="str">
        <f t="shared" ref="H97:H98" si="37">IF($B97="N/A","N/A",IF(G97&gt;10,"No",IF(G97&lt;-10,"No","Yes")))</f>
        <v>N/A</v>
      </c>
      <c r="I97" s="12">
        <v>-0.40400000000000003</v>
      </c>
      <c r="J97" s="12">
        <v>-0.32300000000000001</v>
      </c>
      <c r="K97" s="47" t="s">
        <v>733</v>
      </c>
      <c r="L97" s="9" t="str">
        <f>IF(J97="Div by 0", "N/A", IF(OR(J97="N/A",K97="N/A"),"N/A", IF(J97&gt;VALUE(MID(K97,1,2)), "No", IF(J97&lt;-1*VALUE(MID(K97,1,2)), "No", "Yes"))))</f>
        <v>Yes</v>
      </c>
    </row>
    <row r="98" spans="1:12" x14ac:dyDescent="0.2">
      <c r="A98" s="4" t="s">
        <v>185</v>
      </c>
      <c r="B98" s="47" t="s">
        <v>217</v>
      </c>
      <c r="C98" s="13">
        <v>33.397259742000003</v>
      </c>
      <c r="D98" s="11" t="str">
        <f t="shared" si="35"/>
        <v>N/A</v>
      </c>
      <c r="E98" s="13">
        <v>33.666075450999998</v>
      </c>
      <c r="F98" s="11" t="str">
        <f t="shared" si="36"/>
        <v>N/A</v>
      </c>
      <c r="G98" s="13">
        <v>33.880625844999997</v>
      </c>
      <c r="H98" s="11" t="str">
        <f t="shared" si="37"/>
        <v>N/A</v>
      </c>
      <c r="I98" s="12">
        <v>0.80489999999999995</v>
      </c>
      <c r="J98" s="12">
        <v>0.63729999999999998</v>
      </c>
      <c r="K98" s="47" t="s">
        <v>733</v>
      </c>
      <c r="L98" s="9" t="str">
        <f>IF(J98="Div by 0", "N/A", IF(OR(J98="N/A",K98="N/A"),"N/A", IF(J98&gt;VALUE(MID(K98,1,2)), "No", IF(J98&lt;-1*VALUE(MID(K98,1,2)), "No", "Yes"))))</f>
        <v>Yes</v>
      </c>
    </row>
    <row r="99" spans="1:12" x14ac:dyDescent="0.2">
      <c r="A99" s="2" t="s">
        <v>8</v>
      </c>
      <c r="B99" s="47" t="s">
        <v>289</v>
      </c>
      <c r="C99" s="13">
        <v>6.3913461444999999</v>
      </c>
      <c r="D99" s="43" t="str">
        <f>IF($B99="N/A","N/A",IF(C99&gt;10,"No",IF(C99&lt;5,"No","Yes")))</f>
        <v>Yes</v>
      </c>
      <c r="E99" s="13">
        <v>6.2004368155999998</v>
      </c>
      <c r="F99" s="43" t="str">
        <f>IF($B99="N/A","N/A",IF(E99&gt;10,"No",IF(E99&lt;5,"No","Yes")))</f>
        <v>Yes</v>
      </c>
      <c r="G99" s="13">
        <v>6.0894340352</v>
      </c>
      <c r="H99" s="43" t="str">
        <f t="shared" ref="H99:H102" si="38">IF($B99="N/A","N/A",IF(G99&gt;10,"No",IF(G99&lt;5,"No","Yes")))</f>
        <v>Yes</v>
      </c>
      <c r="I99" s="12">
        <v>-2.99</v>
      </c>
      <c r="J99" s="12">
        <v>-1.79</v>
      </c>
      <c r="K99" s="47" t="s">
        <v>734</v>
      </c>
      <c r="L99" s="9" t="str">
        <f t="shared" si="34"/>
        <v>Yes</v>
      </c>
    </row>
    <row r="100" spans="1:12" x14ac:dyDescent="0.2">
      <c r="A100" s="2" t="s">
        <v>153</v>
      </c>
      <c r="B100" s="47" t="s">
        <v>289</v>
      </c>
      <c r="C100" s="13">
        <v>2.9388345649000001</v>
      </c>
      <c r="D100" s="43" t="str">
        <f>IF($B100="N/A","N/A",IF(C100&gt;10,"No",IF(C100&lt;5,"No","Yes")))</f>
        <v>No</v>
      </c>
      <c r="E100" s="13">
        <v>3.0840943405000001</v>
      </c>
      <c r="F100" s="43" t="str">
        <f t="shared" ref="F100:F102" si="39">IF($B100="N/A","N/A",IF(E100&gt;10,"No",IF(E100&lt;5,"No","Yes")))</f>
        <v>No</v>
      </c>
      <c r="G100" s="13">
        <v>3.4943017191000001</v>
      </c>
      <c r="H100" s="43" t="str">
        <f t="shared" si="38"/>
        <v>No</v>
      </c>
      <c r="I100" s="12">
        <v>4.9429999999999996</v>
      </c>
      <c r="J100" s="12">
        <v>13.3</v>
      </c>
      <c r="K100" s="47" t="s">
        <v>734</v>
      </c>
      <c r="L100" s="9" t="str">
        <f t="shared" si="34"/>
        <v>Yes</v>
      </c>
    </row>
    <row r="101" spans="1:12" x14ac:dyDescent="0.2">
      <c r="A101" s="2" t="s">
        <v>154</v>
      </c>
      <c r="B101" s="47" t="s">
        <v>289</v>
      </c>
      <c r="C101" s="13">
        <v>5.9301049688000003</v>
      </c>
      <c r="D101" s="43" t="str">
        <f>IF($B101="N/A","N/A",IF(C101&gt;10,"No",IF(C101&lt;5,"No","Yes")))</f>
        <v>Yes</v>
      </c>
      <c r="E101" s="13">
        <v>5.8774668602000002</v>
      </c>
      <c r="F101" s="43" t="str">
        <f t="shared" si="39"/>
        <v>Yes</v>
      </c>
      <c r="G101" s="13">
        <v>5.7711995364000002</v>
      </c>
      <c r="H101" s="43" t="str">
        <f t="shared" si="38"/>
        <v>Yes</v>
      </c>
      <c r="I101" s="12">
        <v>-0.88800000000000001</v>
      </c>
      <c r="J101" s="12">
        <v>-1.81</v>
      </c>
      <c r="K101" s="47" t="s">
        <v>734</v>
      </c>
      <c r="L101" s="9" t="str">
        <f t="shared" si="34"/>
        <v>Yes</v>
      </c>
    </row>
    <row r="102" spans="1:12" x14ac:dyDescent="0.2">
      <c r="A102" s="2" t="s">
        <v>155</v>
      </c>
      <c r="B102" s="47" t="s">
        <v>289</v>
      </c>
      <c r="C102" s="13">
        <v>6.4020275190999998</v>
      </c>
      <c r="D102" s="43" t="str">
        <f>IF($B102="N/A","N/A",IF(C102&gt;10,"No",IF(C102&lt;5,"No","Yes")))</f>
        <v>Yes</v>
      </c>
      <c r="E102" s="13">
        <v>6.2160722749000001</v>
      </c>
      <c r="F102" s="43" t="str">
        <f t="shared" si="39"/>
        <v>Yes</v>
      </c>
      <c r="G102" s="13">
        <v>6.1029553796</v>
      </c>
      <c r="H102" s="43" t="str">
        <f t="shared" si="38"/>
        <v>Yes</v>
      </c>
      <c r="I102" s="12">
        <v>-2.9</v>
      </c>
      <c r="J102" s="12">
        <v>-1.82</v>
      </c>
      <c r="K102" s="47" t="s">
        <v>734</v>
      </c>
      <c r="L102" s="9" t="str">
        <f t="shared" si="34"/>
        <v>Yes</v>
      </c>
    </row>
    <row r="103" spans="1:12" x14ac:dyDescent="0.2">
      <c r="A103" s="2" t="s">
        <v>970</v>
      </c>
      <c r="B103" s="47" t="s">
        <v>217</v>
      </c>
      <c r="C103" s="1">
        <v>7530</v>
      </c>
      <c r="D103" s="11" t="str">
        <f t="shared" ref="D103:D114" si="40">IF($B103="N/A","N/A",IF(C103&gt;10,"No",IF(C103&lt;-10,"No","Yes")))</f>
        <v>N/A</v>
      </c>
      <c r="E103" s="1">
        <v>6719</v>
      </c>
      <c r="F103" s="11" t="str">
        <f t="shared" ref="F103:F114" si="41">IF($B103="N/A","N/A",IF(E103&gt;10,"No",IF(E103&lt;-10,"No","Yes")))</f>
        <v>N/A</v>
      </c>
      <c r="G103" s="1">
        <v>5693</v>
      </c>
      <c r="H103" s="11" t="str">
        <f t="shared" ref="H103:H114" si="42">IF($B103="N/A","N/A",IF(G103&gt;10,"No",IF(G103&lt;-10,"No","Yes")))</f>
        <v>N/A</v>
      </c>
      <c r="I103" s="12">
        <v>-10.8</v>
      </c>
      <c r="J103" s="12">
        <v>-15.3</v>
      </c>
      <c r="K103" s="44" t="s">
        <v>733</v>
      </c>
      <c r="L103" s="9" t="str">
        <f t="shared" si="34"/>
        <v>No</v>
      </c>
    </row>
    <row r="104" spans="1:12" x14ac:dyDescent="0.2">
      <c r="A104" s="2" t="s">
        <v>971</v>
      </c>
      <c r="B104" s="47" t="s">
        <v>217</v>
      </c>
      <c r="C104" s="1">
        <v>1281</v>
      </c>
      <c r="D104" s="11" t="str">
        <f t="shared" si="40"/>
        <v>N/A</v>
      </c>
      <c r="E104" s="1">
        <v>904</v>
      </c>
      <c r="F104" s="11" t="str">
        <f t="shared" si="41"/>
        <v>N/A</v>
      </c>
      <c r="G104" s="1">
        <v>856</v>
      </c>
      <c r="H104" s="11" t="str">
        <f t="shared" si="42"/>
        <v>N/A</v>
      </c>
      <c r="I104" s="12">
        <v>-29.4</v>
      </c>
      <c r="J104" s="12">
        <v>-5.31</v>
      </c>
      <c r="K104" s="44" t="s">
        <v>733</v>
      </c>
      <c r="L104" s="9" t="str">
        <f t="shared" si="34"/>
        <v>Yes</v>
      </c>
    </row>
    <row r="105" spans="1:12" x14ac:dyDescent="0.2">
      <c r="A105" s="2" t="s">
        <v>1</v>
      </c>
      <c r="B105" s="47" t="s">
        <v>217</v>
      </c>
      <c r="C105" s="13">
        <v>99.085285920999993</v>
      </c>
      <c r="D105" s="11" t="str">
        <f t="shared" si="40"/>
        <v>N/A</v>
      </c>
      <c r="E105" s="13">
        <v>99.210409307000006</v>
      </c>
      <c r="F105" s="11" t="str">
        <f t="shared" si="41"/>
        <v>N/A</v>
      </c>
      <c r="G105" s="13">
        <v>99.290612323999994</v>
      </c>
      <c r="H105" s="11" t="str">
        <f t="shared" si="42"/>
        <v>N/A</v>
      </c>
      <c r="I105" s="12">
        <v>0.1263</v>
      </c>
      <c r="J105" s="12">
        <v>8.0799999999999997E-2</v>
      </c>
      <c r="K105" s="47" t="s">
        <v>734</v>
      </c>
      <c r="L105" s="9" t="str">
        <f t="shared" si="34"/>
        <v>Yes</v>
      </c>
    </row>
    <row r="106" spans="1:12" x14ac:dyDescent="0.2">
      <c r="A106" s="2" t="s">
        <v>69</v>
      </c>
      <c r="B106" s="47" t="s">
        <v>217</v>
      </c>
      <c r="C106" s="13">
        <v>98.757852236000005</v>
      </c>
      <c r="D106" s="11" t="str">
        <f t="shared" si="40"/>
        <v>N/A</v>
      </c>
      <c r="E106" s="13">
        <v>98.977576619999994</v>
      </c>
      <c r="F106" s="11" t="str">
        <f t="shared" si="41"/>
        <v>N/A</v>
      </c>
      <c r="G106" s="13">
        <v>98.662522918999997</v>
      </c>
      <c r="H106" s="11" t="str">
        <f t="shared" si="42"/>
        <v>N/A</v>
      </c>
      <c r="I106" s="12">
        <v>0.2225</v>
      </c>
      <c r="J106" s="12">
        <v>-0.318</v>
      </c>
      <c r="K106" s="47" t="s">
        <v>734</v>
      </c>
      <c r="L106" s="9" t="str">
        <f t="shared" si="34"/>
        <v>Yes</v>
      </c>
    </row>
    <row r="107" spans="1:12" x14ac:dyDescent="0.2">
      <c r="A107" s="4" t="s">
        <v>70</v>
      </c>
      <c r="B107" s="47" t="s">
        <v>217</v>
      </c>
      <c r="C107" s="1">
        <v>196733</v>
      </c>
      <c r="D107" s="11" t="str">
        <f t="shared" si="40"/>
        <v>N/A</v>
      </c>
      <c r="E107" s="1">
        <v>195883</v>
      </c>
      <c r="F107" s="11" t="str">
        <f t="shared" si="41"/>
        <v>N/A</v>
      </c>
      <c r="G107" s="1">
        <v>197405</v>
      </c>
      <c r="H107" s="11" t="str">
        <f t="shared" si="42"/>
        <v>N/A</v>
      </c>
      <c r="I107" s="12">
        <v>-0.432</v>
      </c>
      <c r="J107" s="12">
        <v>0.77700000000000002</v>
      </c>
      <c r="K107" s="47" t="s">
        <v>733</v>
      </c>
      <c r="L107" s="9" t="str">
        <f t="shared" si="34"/>
        <v>Yes</v>
      </c>
    </row>
    <row r="108" spans="1:12" x14ac:dyDescent="0.2">
      <c r="A108" s="2" t="s">
        <v>688</v>
      </c>
      <c r="B108" s="47" t="s">
        <v>217</v>
      </c>
      <c r="C108" s="13">
        <v>0.40867571790000001</v>
      </c>
      <c r="D108" s="11" t="str">
        <f t="shared" si="40"/>
        <v>N/A</v>
      </c>
      <c r="E108" s="13">
        <v>0.45486336230000002</v>
      </c>
      <c r="F108" s="11" t="str">
        <f t="shared" si="41"/>
        <v>N/A</v>
      </c>
      <c r="G108" s="13">
        <v>0.4842835794</v>
      </c>
      <c r="H108" s="11" t="str">
        <f t="shared" si="42"/>
        <v>N/A</v>
      </c>
      <c r="I108" s="12">
        <v>11.3</v>
      </c>
      <c r="J108" s="12">
        <v>6.468</v>
      </c>
      <c r="K108" s="47" t="s">
        <v>734</v>
      </c>
      <c r="L108" s="9" t="str">
        <f t="shared" ref="L108:L114" si="43">IF(J108="Div by 0", "N/A", IF(K108="N/A","N/A", IF(J108&gt;VALUE(MID(K108,1,2)), "No", IF(J108&lt;-1*VALUE(MID(K108,1,2)), "No", "Yes"))))</f>
        <v>Yes</v>
      </c>
    </row>
    <row r="109" spans="1:12" x14ac:dyDescent="0.2">
      <c r="A109" s="2" t="s">
        <v>687</v>
      </c>
      <c r="B109" s="47" t="s">
        <v>217</v>
      </c>
      <c r="C109" s="13">
        <v>2.1211489684</v>
      </c>
      <c r="D109" s="11" t="str">
        <f t="shared" si="40"/>
        <v>N/A</v>
      </c>
      <c r="E109" s="13">
        <v>2.4249169146999998</v>
      </c>
      <c r="F109" s="11" t="str">
        <f t="shared" si="41"/>
        <v>N/A</v>
      </c>
      <c r="G109" s="13">
        <v>2.5014563967000001</v>
      </c>
      <c r="H109" s="11" t="str">
        <f t="shared" si="42"/>
        <v>N/A</v>
      </c>
      <c r="I109" s="12">
        <v>14.32</v>
      </c>
      <c r="J109" s="12">
        <v>3.1560000000000001</v>
      </c>
      <c r="K109" s="47" t="s">
        <v>734</v>
      </c>
      <c r="L109" s="9" t="str">
        <f t="shared" si="43"/>
        <v>Yes</v>
      </c>
    </row>
    <row r="110" spans="1:12" x14ac:dyDescent="0.2">
      <c r="A110" s="2" t="s">
        <v>686</v>
      </c>
      <c r="B110" s="47" t="s">
        <v>217</v>
      </c>
      <c r="C110" s="13">
        <v>97.470175314000002</v>
      </c>
      <c r="D110" s="11" t="str">
        <f t="shared" si="40"/>
        <v>N/A</v>
      </c>
      <c r="E110" s="13">
        <v>97.120219723000005</v>
      </c>
      <c r="F110" s="11" t="str">
        <f t="shared" si="41"/>
        <v>N/A</v>
      </c>
      <c r="G110" s="13">
        <v>97.014260023999995</v>
      </c>
      <c r="H110" s="11" t="str">
        <f t="shared" si="42"/>
        <v>N/A</v>
      </c>
      <c r="I110" s="12">
        <v>-0.35899999999999999</v>
      </c>
      <c r="J110" s="12">
        <v>-0.109</v>
      </c>
      <c r="K110" s="47" t="s">
        <v>734</v>
      </c>
      <c r="L110" s="9" t="str">
        <f t="shared" si="43"/>
        <v>Yes</v>
      </c>
    </row>
    <row r="111" spans="1:12" ht="25.5" x14ac:dyDescent="0.2">
      <c r="A111" s="4" t="s">
        <v>972</v>
      </c>
      <c r="B111" s="47" t="s">
        <v>217</v>
      </c>
      <c r="C111" s="13">
        <v>44.932173271000003</v>
      </c>
      <c r="D111" s="11" t="str">
        <f t="shared" si="40"/>
        <v>N/A</v>
      </c>
      <c r="E111" s="13">
        <v>43.604852856000001</v>
      </c>
      <c r="F111" s="11" t="str">
        <f t="shared" si="41"/>
        <v>N/A</v>
      </c>
      <c r="G111" s="13">
        <v>42.114158779</v>
      </c>
      <c r="H111" s="11" t="str">
        <f t="shared" si="42"/>
        <v>N/A</v>
      </c>
      <c r="I111" s="12">
        <v>-2.95</v>
      </c>
      <c r="J111" s="12">
        <v>-3.42</v>
      </c>
      <c r="K111" s="47" t="s">
        <v>734</v>
      </c>
      <c r="L111" s="9" t="str">
        <f t="shared" si="43"/>
        <v>Yes</v>
      </c>
    </row>
    <row r="112" spans="1:12" ht="25.5" x14ac:dyDescent="0.2">
      <c r="A112" s="4" t="s">
        <v>973</v>
      </c>
      <c r="B112" s="47" t="s">
        <v>217</v>
      </c>
      <c r="C112" s="13">
        <v>53.621471505000002</v>
      </c>
      <c r="D112" s="11" t="str">
        <f t="shared" si="40"/>
        <v>N/A</v>
      </c>
      <c r="E112" s="13">
        <v>54.946424122000003</v>
      </c>
      <c r="F112" s="11" t="str">
        <f t="shared" si="41"/>
        <v>N/A</v>
      </c>
      <c r="G112" s="13">
        <v>56.417326637000002</v>
      </c>
      <c r="H112" s="11" t="str">
        <f t="shared" si="42"/>
        <v>N/A</v>
      </c>
      <c r="I112" s="12">
        <v>2.4710000000000001</v>
      </c>
      <c r="J112" s="12">
        <v>2.677</v>
      </c>
      <c r="K112" s="47" t="s">
        <v>734</v>
      </c>
      <c r="L112" s="9" t="str">
        <f t="shared" si="43"/>
        <v>Yes</v>
      </c>
    </row>
    <row r="113" spans="1:12" ht="25.5" x14ac:dyDescent="0.2">
      <c r="A113" s="4" t="s">
        <v>974</v>
      </c>
      <c r="B113" s="47" t="s">
        <v>217</v>
      </c>
      <c r="C113" s="13">
        <v>0.50299564009999997</v>
      </c>
      <c r="D113" s="11" t="str">
        <f t="shared" si="40"/>
        <v>N/A</v>
      </c>
      <c r="E113" s="13">
        <v>0.5105954667</v>
      </c>
      <c r="F113" s="11" t="str">
        <f t="shared" si="41"/>
        <v>N/A</v>
      </c>
      <c r="G113" s="13">
        <v>0.50705041529999995</v>
      </c>
      <c r="H113" s="11" t="str">
        <f t="shared" si="42"/>
        <v>N/A</v>
      </c>
      <c r="I113" s="12">
        <v>1.5109999999999999</v>
      </c>
      <c r="J113" s="12">
        <v>-0.69399999999999995</v>
      </c>
      <c r="K113" s="47" t="s">
        <v>734</v>
      </c>
      <c r="L113" s="9" t="str">
        <f t="shared" si="43"/>
        <v>Yes</v>
      </c>
    </row>
    <row r="114" spans="1:12" ht="25.5" x14ac:dyDescent="0.2">
      <c r="A114" s="4" t="s">
        <v>975</v>
      </c>
      <c r="B114" s="47" t="s">
        <v>217</v>
      </c>
      <c r="C114" s="13">
        <v>0.94335958360000005</v>
      </c>
      <c r="D114" s="11" t="str">
        <f t="shared" si="40"/>
        <v>N/A</v>
      </c>
      <c r="E114" s="13">
        <v>0.93812755599999997</v>
      </c>
      <c r="F114" s="11" t="str">
        <f t="shared" si="41"/>
        <v>N/A</v>
      </c>
      <c r="G114" s="13">
        <v>0.96146416840000004</v>
      </c>
      <c r="H114" s="11" t="str">
        <f t="shared" si="42"/>
        <v>N/A</v>
      </c>
      <c r="I114" s="12">
        <v>-0.55500000000000005</v>
      </c>
      <c r="J114" s="12">
        <v>2.488</v>
      </c>
      <c r="K114" s="47" t="s">
        <v>734</v>
      </c>
      <c r="L114" s="9" t="str">
        <f t="shared" si="43"/>
        <v>Yes</v>
      </c>
    </row>
    <row r="115" spans="1:12" x14ac:dyDescent="0.2">
      <c r="A115" s="2" t="s">
        <v>976</v>
      </c>
      <c r="B115" s="47" t="s">
        <v>290</v>
      </c>
      <c r="C115" s="13">
        <v>99.926556273000003</v>
      </c>
      <c r="D115" s="43" t="str">
        <f>IF($B115="N/A","N/A",IF(C115&gt;=99,"Yes","No"))</f>
        <v>Yes</v>
      </c>
      <c r="E115" s="13">
        <v>99.907272485999997</v>
      </c>
      <c r="F115" s="43" t="str">
        <f>IF($B115="N/A","N/A",IF(E115&gt;=99,"Yes","No"))</f>
        <v>Yes</v>
      </c>
      <c r="G115" s="13">
        <v>99.909174426999996</v>
      </c>
      <c r="H115" s="43" t="str">
        <f>IF($B115="N/A","N/A",IF(G115&gt;=99,"Yes","No"))</f>
        <v>Yes</v>
      </c>
      <c r="I115" s="12">
        <v>-1.9E-2</v>
      </c>
      <c r="J115" s="12">
        <v>1.9E-3</v>
      </c>
      <c r="K115" s="47" t="s">
        <v>733</v>
      </c>
      <c r="L115" s="9" t="str">
        <f t="shared" ref="L115:L149" si="44">IF(J115="Div by 0", "N/A", IF(K115="N/A","N/A", IF(J115&gt;VALUE(MID(K115,1,2)), "No", IF(J115&lt;-1*VALUE(MID(K115,1,2)), "No", "Yes"))))</f>
        <v>Yes</v>
      </c>
    </row>
    <row r="116" spans="1:12" x14ac:dyDescent="0.2">
      <c r="A116" s="2" t="s">
        <v>977</v>
      </c>
      <c r="B116" s="47" t="s">
        <v>217</v>
      </c>
      <c r="C116" s="13">
        <v>9.6029489583000007</v>
      </c>
      <c r="D116" s="43" t="str">
        <f>IF($B116="N/A","N/A",IF(C116&gt;10,"No",IF(C116&lt;-10,"No","Yes")))</f>
        <v>N/A</v>
      </c>
      <c r="E116" s="13">
        <v>9.4777756934999999</v>
      </c>
      <c r="F116" s="43" t="str">
        <f>IF($B116="N/A","N/A",IF(E116&gt;10,"No",IF(E116&lt;-10,"No","Yes")))</f>
        <v>N/A</v>
      </c>
      <c r="G116" s="13">
        <v>9.2098042029999991</v>
      </c>
      <c r="H116" s="43" t="str">
        <f>IF($B116="N/A","N/A",IF(G116&gt;10,"No",IF(G116&lt;-10,"No","Yes")))</f>
        <v>N/A</v>
      </c>
      <c r="I116" s="12">
        <v>-1.3</v>
      </c>
      <c r="J116" s="12">
        <v>-2.83</v>
      </c>
      <c r="K116" s="47" t="s">
        <v>733</v>
      </c>
      <c r="L116" s="9" t="str">
        <f t="shared" si="44"/>
        <v>Yes</v>
      </c>
    </row>
    <row r="117" spans="1:12" x14ac:dyDescent="0.2">
      <c r="A117" s="3" t="s">
        <v>978</v>
      </c>
      <c r="B117" s="47" t="s">
        <v>284</v>
      </c>
      <c r="C117" s="8">
        <v>99.941382965000003</v>
      </c>
      <c r="D117" s="43" t="str">
        <f>IF($B117="N/A","N/A",IF(C117&gt;=98,"Yes","No"))</f>
        <v>Yes</v>
      </c>
      <c r="E117" s="8">
        <v>99.927314838000001</v>
      </c>
      <c r="F117" s="43" t="str">
        <f>IF($B117="N/A","N/A",IF(E117&gt;=98,"Yes","No"))</f>
        <v>Yes</v>
      </c>
      <c r="G117" s="8">
        <v>99.916007625000006</v>
      </c>
      <c r="H117" s="43" t="str">
        <f>IF($B117="N/A","N/A",IF(G117&gt;=98,"Yes","No"))</f>
        <v>Yes</v>
      </c>
      <c r="I117" s="12">
        <v>-1.4E-2</v>
      </c>
      <c r="J117" s="12">
        <v>-1.0999999999999999E-2</v>
      </c>
      <c r="K117" s="44" t="s">
        <v>733</v>
      </c>
      <c r="L117" s="9" t="str">
        <f t="shared" si="44"/>
        <v>Yes</v>
      </c>
    </row>
    <row r="118" spans="1:12" x14ac:dyDescent="0.2">
      <c r="A118" s="3" t="s">
        <v>979</v>
      </c>
      <c r="B118" s="47" t="s">
        <v>291</v>
      </c>
      <c r="C118" s="8">
        <v>94.198830749999999</v>
      </c>
      <c r="D118" s="43" t="str">
        <f>IF($B118="N/A","N/A",IF(C118&gt;=80,"Yes","No"))</f>
        <v>Yes</v>
      </c>
      <c r="E118" s="8">
        <v>95.078980959000006</v>
      </c>
      <c r="F118" s="43" t="str">
        <f>IF($B118="N/A","N/A",IF(E118&gt;=80,"Yes","No"))</f>
        <v>Yes</v>
      </c>
      <c r="G118" s="8">
        <v>95.741252442999993</v>
      </c>
      <c r="H118" s="43" t="str">
        <f>IF($B118="N/A","N/A",IF(G118&gt;=80,"Yes","No"))</f>
        <v>Yes</v>
      </c>
      <c r="I118" s="12">
        <v>0.93440000000000001</v>
      </c>
      <c r="J118" s="12">
        <v>0.69650000000000001</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99.994247831999999</v>
      </c>
      <c r="D120" s="43" t="str">
        <f>IF($B120="N/A","N/A",IF(C120&gt;=100,"Yes","No"))</f>
        <v>No</v>
      </c>
      <c r="E120" s="13">
        <v>99.993321936000001</v>
      </c>
      <c r="F120" s="43" t="str">
        <f t="shared" si="45"/>
        <v>No</v>
      </c>
      <c r="G120" s="13">
        <v>99.998736991000001</v>
      </c>
      <c r="H120" s="43" t="str">
        <f t="shared" si="46"/>
        <v>No</v>
      </c>
      <c r="I120" s="12">
        <v>-1E-3</v>
      </c>
      <c r="J120" s="12">
        <v>5.4000000000000003E-3</v>
      </c>
      <c r="K120" s="44" t="s">
        <v>732</v>
      </c>
      <c r="L120" s="9" t="str">
        <f t="shared" si="44"/>
        <v>Yes</v>
      </c>
    </row>
    <row r="121" spans="1:12" ht="25.5" x14ac:dyDescent="0.2">
      <c r="A121" s="2" t="s">
        <v>982</v>
      </c>
      <c r="B121" s="47" t="s">
        <v>217</v>
      </c>
      <c r="C121" s="13">
        <v>90.928788097999998</v>
      </c>
      <c r="D121" s="35" t="s">
        <v>735</v>
      </c>
      <c r="E121" s="13">
        <v>90.039932151000002</v>
      </c>
      <c r="F121" s="35" t="s">
        <v>735</v>
      </c>
      <c r="G121" s="13">
        <v>89.858388883000003</v>
      </c>
      <c r="H121" s="43" t="str">
        <f>IF($B121="N/A","N/A",IF(G121&lt;100,"No",IF(G121=100,"No","Yes")))</f>
        <v>N/A</v>
      </c>
      <c r="I121" s="12">
        <v>-0.97799999999999998</v>
      </c>
      <c r="J121" s="12">
        <v>-0.20200000000000001</v>
      </c>
      <c r="K121" s="44" t="s">
        <v>732</v>
      </c>
      <c r="L121" s="9" t="str">
        <f t="shared" si="44"/>
        <v>Yes</v>
      </c>
    </row>
    <row r="122" spans="1:12" ht="25.5" x14ac:dyDescent="0.2">
      <c r="A122" s="2" t="s">
        <v>983</v>
      </c>
      <c r="B122" s="34" t="s">
        <v>217</v>
      </c>
      <c r="C122" s="13">
        <v>100</v>
      </c>
      <c r="D122" s="43" t="str">
        <f>IF($B122="N/A","N/A",IF(C122&gt;10,"No",IF(C122&lt;-10,"No","Yes")))</f>
        <v>N/A</v>
      </c>
      <c r="E122" s="13">
        <v>100</v>
      </c>
      <c r="F122" s="43" t="str">
        <f>IF($B122="N/A","N/A",IF(E122&gt;10,"No",IF(E122&lt;-10,"No","Yes")))</f>
        <v>N/A</v>
      </c>
      <c r="G122" s="13">
        <v>100</v>
      </c>
      <c r="H122" s="43" t="str">
        <f>IF($B122="N/A","N/A",IF(G122&gt;10,"No",IF(G122&lt;-10,"No","Yes")))</f>
        <v>N/A</v>
      </c>
      <c r="I122" s="12">
        <v>0</v>
      </c>
      <c r="J122" s="12">
        <v>0</v>
      </c>
      <c r="K122" s="44" t="s">
        <v>732</v>
      </c>
      <c r="L122" s="9" t="str">
        <f>IF(J122="Div by 0", "N/A", IF(OR(J122="N/A",K122="N/A"),"N/A", IF(J122&gt;VALUE(MID(K122,1,2)), "No", IF(J122&lt;-1*VALUE(MID(K122,1,2)), "No", "Yes"))))</f>
        <v>Yes</v>
      </c>
    </row>
    <row r="123" spans="1:12" x14ac:dyDescent="0.2">
      <c r="A123" s="7" t="s">
        <v>100</v>
      </c>
      <c r="B123" s="34" t="s">
        <v>217</v>
      </c>
      <c r="C123" s="35">
        <v>102119</v>
      </c>
      <c r="D123" s="43" t="str">
        <f t="shared" ref="D123:D149" si="47">IF($B123="N/A","N/A",IF(C123&gt;10,"No",IF(C123&lt;-10,"No","Yes")))</f>
        <v>N/A</v>
      </c>
      <c r="E123" s="35">
        <v>98137</v>
      </c>
      <c r="F123" s="43" t="str">
        <f t="shared" ref="F123:F149" si="48">IF($B123="N/A","N/A",IF(E123&gt;10,"No",IF(E123&lt;-10,"No","Yes")))</f>
        <v>N/A</v>
      </c>
      <c r="G123" s="35">
        <v>95788</v>
      </c>
      <c r="H123" s="43" t="str">
        <f t="shared" ref="H123:H149" si="49">IF($B123="N/A","N/A",IF(G123&gt;10,"No",IF(G123&lt;-10,"No","Yes")))</f>
        <v>N/A</v>
      </c>
      <c r="I123" s="12">
        <v>-3.9</v>
      </c>
      <c r="J123" s="12">
        <v>-2.39</v>
      </c>
      <c r="K123" s="44" t="s">
        <v>733</v>
      </c>
      <c r="L123" s="9" t="str">
        <f t="shared" si="44"/>
        <v>Yes</v>
      </c>
    </row>
    <row r="124" spans="1:12" x14ac:dyDescent="0.2">
      <c r="A124" s="2" t="s">
        <v>984</v>
      </c>
      <c r="B124" s="34" t="s">
        <v>217</v>
      </c>
      <c r="C124" s="35">
        <v>15609</v>
      </c>
      <c r="D124" s="43" t="str">
        <f t="shared" si="47"/>
        <v>N/A</v>
      </c>
      <c r="E124" s="35">
        <v>14483</v>
      </c>
      <c r="F124" s="43" t="str">
        <f t="shared" si="48"/>
        <v>N/A</v>
      </c>
      <c r="G124" s="35">
        <v>13618</v>
      </c>
      <c r="H124" s="43" t="str">
        <f t="shared" si="49"/>
        <v>N/A</v>
      </c>
      <c r="I124" s="12">
        <v>-7.21</v>
      </c>
      <c r="J124" s="12">
        <v>-5.97</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68336</v>
      </c>
      <c r="D126" s="43" t="str">
        <f t="shared" si="47"/>
        <v>N/A</v>
      </c>
      <c r="E126" s="35">
        <v>65939</v>
      </c>
      <c r="F126" s="43" t="str">
        <f t="shared" si="48"/>
        <v>N/A</v>
      </c>
      <c r="G126" s="35">
        <v>64883</v>
      </c>
      <c r="H126" s="43" t="str">
        <f t="shared" si="49"/>
        <v>N/A</v>
      </c>
      <c r="I126" s="12">
        <v>-3.51</v>
      </c>
      <c r="J126" s="12">
        <v>-1.6</v>
      </c>
      <c r="K126" s="44" t="s">
        <v>733</v>
      </c>
      <c r="L126" s="9" t="str">
        <f t="shared" si="44"/>
        <v>Yes</v>
      </c>
    </row>
    <row r="127" spans="1:12" x14ac:dyDescent="0.2">
      <c r="A127" s="2" t="s">
        <v>987</v>
      </c>
      <c r="B127" s="34" t="s">
        <v>217</v>
      </c>
      <c r="C127" s="35">
        <v>18174</v>
      </c>
      <c r="D127" s="43" t="str">
        <f t="shared" si="47"/>
        <v>N/A</v>
      </c>
      <c r="E127" s="35">
        <v>17715</v>
      </c>
      <c r="F127" s="43" t="str">
        <f t="shared" si="48"/>
        <v>N/A</v>
      </c>
      <c r="G127" s="35">
        <v>17287</v>
      </c>
      <c r="H127" s="43" t="str">
        <f t="shared" si="49"/>
        <v>N/A</v>
      </c>
      <c r="I127" s="12">
        <v>-2.5299999999999998</v>
      </c>
      <c r="J127" s="12">
        <v>-2.42</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222994</v>
      </c>
      <c r="D129" s="43" t="str">
        <f t="shared" si="47"/>
        <v>N/A</v>
      </c>
      <c r="E129" s="35">
        <v>229231</v>
      </c>
      <c r="F129" s="43" t="str">
        <f t="shared" si="48"/>
        <v>N/A</v>
      </c>
      <c r="G129" s="35">
        <v>236878</v>
      </c>
      <c r="H129" s="43" t="str">
        <f t="shared" si="49"/>
        <v>N/A</v>
      </c>
      <c r="I129" s="12">
        <v>2.7970000000000002</v>
      </c>
      <c r="J129" s="12">
        <v>3.3359999999999999</v>
      </c>
      <c r="K129" s="44" t="s">
        <v>733</v>
      </c>
      <c r="L129" s="9" t="str">
        <f t="shared" si="44"/>
        <v>Yes</v>
      </c>
    </row>
    <row r="130" spans="1:12" x14ac:dyDescent="0.2">
      <c r="A130" s="2" t="s">
        <v>989</v>
      </c>
      <c r="B130" s="34" t="s">
        <v>217</v>
      </c>
      <c r="C130" s="35">
        <v>171108</v>
      </c>
      <c r="D130" s="43" t="str">
        <f t="shared" si="47"/>
        <v>N/A</v>
      </c>
      <c r="E130" s="35">
        <v>175663</v>
      </c>
      <c r="F130" s="43" t="str">
        <f t="shared" si="48"/>
        <v>N/A</v>
      </c>
      <c r="G130" s="35">
        <v>179378</v>
      </c>
      <c r="H130" s="43" t="str">
        <f t="shared" si="49"/>
        <v>N/A</v>
      </c>
      <c r="I130" s="12">
        <v>2.6619999999999999</v>
      </c>
      <c r="J130" s="12">
        <v>2.1150000000000002</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41492</v>
      </c>
      <c r="D132" s="43" t="str">
        <f t="shared" si="47"/>
        <v>N/A</v>
      </c>
      <c r="E132" s="35">
        <v>42917</v>
      </c>
      <c r="F132" s="43" t="str">
        <f t="shared" si="48"/>
        <v>N/A</v>
      </c>
      <c r="G132" s="35">
        <v>46560</v>
      </c>
      <c r="H132" s="43" t="str">
        <f t="shared" si="49"/>
        <v>N/A</v>
      </c>
      <c r="I132" s="12">
        <v>3.4340000000000002</v>
      </c>
      <c r="J132" s="12">
        <v>8.4879999999999995</v>
      </c>
      <c r="K132" s="44" t="s">
        <v>733</v>
      </c>
      <c r="L132" s="9" t="str">
        <f t="shared" si="44"/>
        <v>Yes</v>
      </c>
    </row>
    <row r="133" spans="1:12" x14ac:dyDescent="0.2">
      <c r="A133" s="2" t="s">
        <v>992</v>
      </c>
      <c r="B133" s="34" t="s">
        <v>217</v>
      </c>
      <c r="C133" s="35">
        <v>10394</v>
      </c>
      <c r="D133" s="43" t="str">
        <f t="shared" si="47"/>
        <v>N/A</v>
      </c>
      <c r="E133" s="35">
        <v>10651</v>
      </c>
      <c r="F133" s="43" t="str">
        <f t="shared" si="48"/>
        <v>N/A</v>
      </c>
      <c r="G133" s="35">
        <v>10940</v>
      </c>
      <c r="H133" s="43" t="str">
        <f t="shared" si="49"/>
        <v>N/A</v>
      </c>
      <c r="I133" s="12">
        <v>2.4729999999999999</v>
      </c>
      <c r="J133" s="12">
        <v>2.7130000000000001</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453793</v>
      </c>
      <c r="D135" s="43" t="str">
        <f t="shared" si="47"/>
        <v>N/A</v>
      </c>
      <c r="E135" s="35">
        <v>487032</v>
      </c>
      <c r="F135" s="43" t="str">
        <f t="shared" si="48"/>
        <v>N/A</v>
      </c>
      <c r="G135" s="35">
        <v>529810</v>
      </c>
      <c r="H135" s="43" t="str">
        <f t="shared" si="49"/>
        <v>N/A</v>
      </c>
      <c r="I135" s="12">
        <v>7.3250000000000002</v>
      </c>
      <c r="J135" s="12">
        <v>8.7829999999999995</v>
      </c>
      <c r="K135" s="44" t="s">
        <v>733</v>
      </c>
      <c r="L135" s="9" t="str">
        <f t="shared" si="44"/>
        <v>Yes</v>
      </c>
    </row>
    <row r="136" spans="1:12" x14ac:dyDescent="0.2">
      <c r="A136" s="2" t="s">
        <v>994</v>
      </c>
      <c r="B136" s="34" t="s">
        <v>217</v>
      </c>
      <c r="C136" s="35">
        <v>44920</v>
      </c>
      <c r="D136" s="43" t="str">
        <f t="shared" si="47"/>
        <v>N/A</v>
      </c>
      <c r="E136" s="35">
        <v>49323</v>
      </c>
      <c r="F136" s="43" t="str">
        <f t="shared" si="48"/>
        <v>N/A</v>
      </c>
      <c r="G136" s="35">
        <v>56023</v>
      </c>
      <c r="H136" s="43" t="str">
        <f t="shared" si="49"/>
        <v>N/A</v>
      </c>
      <c r="I136" s="12">
        <v>9.8019999999999996</v>
      </c>
      <c r="J136" s="12">
        <v>13.58</v>
      </c>
      <c r="K136" s="44" t="s">
        <v>733</v>
      </c>
      <c r="L136" s="9" t="str">
        <f t="shared" si="44"/>
        <v>No</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386078</v>
      </c>
      <c r="D139" s="43" t="str">
        <f t="shared" si="47"/>
        <v>N/A</v>
      </c>
      <c r="E139" s="35">
        <v>414399</v>
      </c>
      <c r="F139" s="43" t="str">
        <f t="shared" si="48"/>
        <v>N/A</v>
      </c>
      <c r="G139" s="35">
        <v>449215</v>
      </c>
      <c r="H139" s="43" t="str">
        <f t="shared" si="49"/>
        <v>N/A</v>
      </c>
      <c r="I139" s="12">
        <v>7.3360000000000003</v>
      </c>
      <c r="J139" s="12">
        <v>8.4019999999999992</v>
      </c>
      <c r="K139" s="44" t="s">
        <v>733</v>
      </c>
      <c r="L139" s="9" t="str">
        <f t="shared" si="44"/>
        <v>Yes</v>
      </c>
    </row>
    <row r="140" spans="1:12" x14ac:dyDescent="0.2">
      <c r="A140" s="2" t="s">
        <v>998</v>
      </c>
      <c r="B140" s="34" t="s">
        <v>217</v>
      </c>
      <c r="C140" s="35">
        <v>2128</v>
      </c>
      <c r="D140" s="43" t="str">
        <f t="shared" si="47"/>
        <v>N/A</v>
      </c>
      <c r="E140" s="35">
        <v>2062</v>
      </c>
      <c r="F140" s="43" t="str">
        <f t="shared" si="48"/>
        <v>N/A</v>
      </c>
      <c r="G140" s="35">
        <v>2179</v>
      </c>
      <c r="H140" s="43" t="str">
        <f t="shared" si="49"/>
        <v>N/A</v>
      </c>
      <c r="I140" s="12">
        <v>-3.1</v>
      </c>
      <c r="J140" s="12">
        <v>5.6740000000000004</v>
      </c>
      <c r="K140" s="44" t="s">
        <v>733</v>
      </c>
      <c r="L140" s="9" t="str">
        <f t="shared" si="44"/>
        <v>Yes</v>
      </c>
    </row>
    <row r="141" spans="1:12" x14ac:dyDescent="0.2">
      <c r="A141" s="2" t="s">
        <v>999</v>
      </c>
      <c r="B141" s="34" t="s">
        <v>217</v>
      </c>
      <c r="C141" s="35">
        <v>9366</v>
      </c>
      <c r="D141" s="43" t="str">
        <f t="shared" si="47"/>
        <v>N/A</v>
      </c>
      <c r="E141" s="35">
        <v>9695</v>
      </c>
      <c r="F141" s="43" t="str">
        <f t="shared" si="48"/>
        <v>N/A</v>
      </c>
      <c r="G141" s="35">
        <v>10462</v>
      </c>
      <c r="H141" s="43" t="str">
        <f t="shared" si="49"/>
        <v>N/A</v>
      </c>
      <c r="I141" s="12">
        <v>3.5129999999999999</v>
      </c>
      <c r="J141" s="12">
        <v>7.9109999999999996</v>
      </c>
      <c r="K141" s="44" t="s">
        <v>733</v>
      </c>
      <c r="L141" s="9" t="str">
        <f t="shared" si="44"/>
        <v>Yes</v>
      </c>
    </row>
    <row r="142" spans="1:12" x14ac:dyDescent="0.2">
      <c r="A142" s="2" t="s">
        <v>1000</v>
      </c>
      <c r="B142" s="34" t="s">
        <v>217</v>
      </c>
      <c r="C142" s="35">
        <v>11301</v>
      </c>
      <c r="D142" s="43" t="str">
        <f t="shared" si="47"/>
        <v>N/A</v>
      </c>
      <c r="E142" s="35">
        <v>11553</v>
      </c>
      <c r="F142" s="43" t="str">
        <f t="shared" si="48"/>
        <v>N/A</v>
      </c>
      <c r="G142" s="35">
        <v>11931</v>
      </c>
      <c r="H142" s="43" t="str">
        <f t="shared" si="49"/>
        <v>N/A</v>
      </c>
      <c r="I142" s="12">
        <v>2.23</v>
      </c>
      <c r="J142" s="12">
        <v>3.2719999999999998</v>
      </c>
      <c r="K142" s="44" t="s">
        <v>733</v>
      </c>
      <c r="L142" s="9" t="str">
        <f t="shared" si="44"/>
        <v>Yes</v>
      </c>
    </row>
    <row r="143" spans="1:12" x14ac:dyDescent="0.2">
      <c r="A143" s="7" t="s">
        <v>105</v>
      </c>
      <c r="B143" s="34" t="s">
        <v>217</v>
      </c>
      <c r="C143" s="35">
        <v>137524</v>
      </c>
      <c r="D143" s="43" t="str">
        <f t="shared" si="47"/>
        <v>N/A</v>
      </c>
      <c r="E143" s="35">
        <v>150416</v>
      </c>
      <c r="F143" s="43" t="str">
        <f t="shared" si="48"/>
        <v>N/A</v>
      </c>
      <c r="G143" s="35">
        <v>163217</v>
      </c>
      <c r="H143" s="43" t="str">
        <f t="shared" si="49"/>
        <v>N/A</v>
      </c>
      <c r="I143" s="12">
        <v>9.3740000000000006</v>
      </c>
      <c r="J143" s="12">
        <v>8.51</v>
      </c>
      <c r="K143" s="44" t="s">
        <v>733</v>
      </c>
      <c r="L143" s="9" t="str">
        <f t="shared" si="44"/>
        <v>Yes</v>
      </c>
    </row>
    <row r="144" spans="1:12" x14ac:dyDescent="0.2">
      <c r="A144" s="2" t="s">
        <v>1001</v>
      </c>
      <c r="B144" s="34" t="s">
        <v>217</v>
      </c>
      <c r="C144" s="35">
        <v>25995</v>
      </c>
      <c r="D144" s="43" t="str">
        <f t="shared" si="47"/>
        <v>N/A</v>
      </c>
      <c r="E144" s="35">
        <v>29386</v>
      </c>
      <c r="F144" s="43" t="str">
        <f t="shared" si="48"/>
        <v>N/A</v>
      </c>
      <c r="G144" s="35">
        <v>34298</v>
      </c>
      <c r="H144" s="43" t="str">
        <f t="shared" si="49"/>
        <v>N/A</v>
      </c>
      <c r="I144" s="12">
        <v>13.04</v>
      </c>
      <c r="J144" s="12">
        <v>16.72</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27915</v>
      </c>
      <c r="D147" s="43" t="str">
        <f t="shared" si="47"/>
        <v>N/A</v>
      </c>
      <c r="E147" s="35">
        <v>30201</v>
      </c>
      <c r="F147" s="43" t="str">
        <f t="shared" si="48"/>
        <v>N/A</v>
      </c>
      <c r="G147" s="35">
        <v>31911</v>
      </c>
      <c r="H147" s="43" t="str">
        <f t="shared" si="49"/>
        <v>N/A</v>
      </c>
      <c r="I147" s="12">
        <v>8.1890000000000001</v>
      </c>
      <c r="J147" s="12">
        <v>5.6619999999999999</v>
      </c>
      <c r="K147" s="44" t="s">
        <v>733</v>
      </c>
      <c r="L147" s="9" t="str">
        <f t="shared" si="44"/>
        <v>Yes</v>
      </c>
    </row>
    <row r="148" spans="1:12" x14ac:dyDescent="0.2">
      <c r="A148" s="2" t="s">
        <v>1005</v>
      </c>
      <c r="B148" s="34" t="s">
        <v>217</v>
      </c>
      <c r="C148" s="35">
        <v>490</v>
      </c>
      <c r="D148" s="43" t="str">
        <f t="shared" si="47"/>
        <v>N/A</v>
      </c>
      <c r="E148" s="35">
        <v>464</v>
      </c>
      <c r="F148" s="43" t="str">
        <f t="shared" si="48"/>
        <v>N/A</v>
      </c>
      <c r="G148" s="35">
        <v>559</v>
      </c>
      <c r="H148" s="43" t="str">
        <f t="shared" si="49"/>
        <v>N/A</v>
      </c>
      <c r="I148" s="12">
        <v>-5.31</v>
      </c>
      <c r="J148" s="12">
        <v>20.47</v>
      </c>
      <c r="K148" s="44" t="s">
        <v>733</v>
      </c>
      <c r="L148" s="9" t="str">
        <f t="shared" si="44"/>
        <v>No</v>
      </c>
    </row>
    <row r="149" spans="1:12" x14ac:dyDescent="0.2">
      <c r="A149" s="2" t="s">
        <v>1006</v>
      </c>
      <c r="B149" s="34" t="s">
        <v>217</v>
      </c>
      <c r="C149" s="35">
        <v>83124</v>
      </c>
      <c r="D149" s="43" t="str">
        <f t="shared" si="47"/>
        <v>N/A</v>
      </c>
      <c r="E149" s="35">
        <v>90365</v>
      </c>
      <c r="F149" s="43" t="str">
        <f t="shared" si="48"/>
        <v>N/A</v>
      </c>
      <c r="G149" s="35">
        <v>96449</v>
      </c>
      <c r="H149" s="43" t="str">
        <f t="shared" si="49"/>
        <v>N/A</v>
      </c>
      <c r="I149" s="12">
        <v>8.7110000000000003</v>
      </c>
      <c r="J149" s="12">
        <v>6.7329999999999997</v>
      </c>
      <c r="K149" s="44" t="s">
        <v>733</v>
      </c>
      <c r="L149" s="9" t="str">
        <f t="shared" si="44"/>
        <v>Yes</v>
      </c>
    </row>
    <row r="150" spans="1:12" ht="25.5" x14ac:dyDescent="0.2">
      <c r="A150" s="16" t="s">
        <v>1007</v>
      </c>
      <c r="B150" s="1" t="s">
        <v>217</v>
      </c>
      <c r="C150" s="1">
        <v>27901</v>
      </c>
      <c r="D150" s="11" t="str">
        <f t="shared" ref="D150:D155" si="50">IF($B150="N/A","N/A",IF(C150&gt;10,"No",IF(C150&lt;-10,"No","Yes")))</f>
        <v>N/A</v>
      </c>
      <c r="E150" s="1">
        <v>27365</v>
      </c>
      <c r="F150" s="11" t="str">
        <f t="shared" ref="F150:F155" si="51">IF($B150="N/A","N/A",IF(E150&gt;10,"No",IF(E150&lt;-10,"No","Yes")))</f>
        <v>N/A</v>
      </c>
      <c r="G150" s="1">
        <v>27476</v>
      </c>
      <c r="H150" s="11" t="str">
        <f t="shared" ref="H150:H155" si="52">IF($B150="N/A","N/A",IF(G150&gt;10,"No",IF(G150&lt;-10,"No","Yes")))</f>
        <v>N/A</v>
      </c>
      <c r="I150" s="56">
        <v>-1.92</v>
      </c>
      <c r="J150" s="56">
        <v>0.40560000000000002</v>
      </c>
      <c r="K150" s="44" t="s">
        <v>732</v>
      </c>
      <c r="L150" s="9" t="str">
        <f t="shared" ref="L150:L155" si="53">IF(J150="Div by 0", "N/A", IF(K150="N/A","N/A", IF(J150&gt;VALUE(MID(K150,1,2)), "No", IF(J150&lt;-1*VALUE(MID(K150,1,2)), "No", "Yes"))))</f>
        <v>Yes</v>
      </c>
    </row>
    <row r="151" spans="1:12" x14ac:dyDescent="0.2">
      <c r="A151" s="6" t="s">
        <v>330</v>
      </c>
      <c r="B151" s="47" t="s">
        <v>217</v>
      </c>
      <c r="C151" s="13">
        <v>3.0445314971999999</v>
      </c>
      <c r="D151" s="11" t="str">
        <f t="shared" si="50"/>
        <v>N/A</v>
      </c>
      <c r="E151" s="13">
        <v>2.8362921013000002</v>
      </c>
      <c r="F151" s="11" t="str">
        <f t="shared" si="51"/>
        <v>N/A</v>
      </c>
      <c r="G151" s="13">
        <v>2.6787742530999998</v>
      </c>
      <c r="H151" s="11" t="str">
        <f t="shared" si="52"/>
        <v>N/A</v>
      </c>
      <c r="I151" s="56">
        <v>-6.84</v>
      </c>
      <c r="J151" s="56">
        <v>-5.55</v>
      </c>
      <c r="K151" s="44" t="s">
        <v>732</v>
      </c>
      <c r="L151" s="9" t="str">
        <f t="shared" si="53"/>
        <v>Yes</v>
      </c>
    </row>
    <row r="152" spans="1:12" x14ac:dyDescent="0.2">
      <c r="A152" s="2" t="s">
        <v>331</v>
      </c>
      <c r="B152" s="47" t="s">
        <v>217</v>
      </c>
      <c r="C152" s="13">
        <v>17.775340534000001</v>
      </c>
      <c r="D152" s="11" t="str">
        <f t="shared" si="50"/>
        <v>N/A</v>
      </c>
      <c r="E152" s="13">
        <v>17.784321917</v>
      </c>
      <c r="F152" s="11" t="str">
        <f t="shared" si="51"/>
        <v>N/A</v>
      </c>
      <c r="G152" s="13">
        <v>17.757965507000002</v>
      </c>
      <c r="H152" s="11" t="str">
        <f t="shared" si="52"/>
        <v>N/A</v>
      </c>
      <c r="I152" s="56">
        <v>5.0500000000000003E-2</v>
      </c>
      <c r="J152" s="56">
        <v>-0.14799999999999999</v>
      </c>
      <c r="K152" s="44" t="s">
        <v>732</v>
      </c>
      <c r="L152" s="9" t="str">
        <f t="shared" si="53"/>
        <v>Yes</v>
      </c>
    </row>
    <row r="153" spans="1:12" x14ac:dyDescent="0.2">
      <c r="A153" s="2" t="s">
        <v>332</v>
      </c>
      <c r="B153" s="47" t="s">
        <v>217</v>
      </c>
      <c r="C153" s="13">
        <v>3.7086199628999998</v>
      </c>
      <c r="D153" s="11" t="str">
        <f t="shared" si="50"/>
        <v>N/A</v>
      </c>
      <c r="E153" s="13">
        <v>3.7006338583999998</v>
      </c>
      <c r="F153" s="11" t="str">
        <f t="shared" si="51"/>
        <v>N/A</v>
      </c>
      <c r="G153" s="13">
        <v>3.7614299344000002</v>
      </c>
      <c r="H153" s="11" t="str">
        <f t="shared" si="52"/>
        <v>N/A</v>
      </c>
      <c r="I153" s="56">
        <v>-0.215</v>
      </c>
      <c r="J153" s="56">
        <v>1.643</v>
      </c>
      <c r="K153" s="44" t="s">
        <v>732</v>
      </c>
      <c r="L153" s="9" t="str">
        <f t="shared" si="53"/>
        <v>Yes</v>
      </c>
    </row>
    <row r="154" spans="1:12" x14ac:dyDescent="0.2">
      <c r="A154" s="2" t="s">
        <v>333</v>
      </c>
      <c r="B154" s="47" t="s">
        <v>217</v>
      </c>
      <c r="C154" s="13">
        <v>0.32503806800000001</v>
      </c>
      <c r="D154" s="11" t="str">
        <f t="shared" si="50"/>
        <v>N/A</v>
      </c>
      <c r="E154" s="13">
        <v>0.29258857729999999</v>
      </c>
      <c r="F154" s="11" t="str">
        <f t="shared" si="51"/>
        <v>N/A</v>
      </c>
      <c r="G154" s="13">
        <v>0.29255770939999998</v>
      </c>
      <c r="H154" s="11" t="str">
        <f t="shared" si="52"/>
        <v>N/A</v>
      </c>
      <c r="I154" s="56">
        <v>-9.98</v>
      </c>
      <c r="J154" s="56">
        <v>-1.0999999999999999E-2</v>
      </c>
      <c r="K154" s="44" t="s">
        <v>732</v>
      </c>
      <c r="L154" s="9" t="str">
        <f t="shared" si="53"/>
        <v>Yes</v>
      </c>
    </row>
    <row r="155" spans="1:12" x14ac:dyDescent="0.2">
      <c r="A155" s="2" t="s">
        <v>334</v>
      </c>
      <c r="B155" s="47" t="s">
        <v>217</v>
      </c>
      <c r="C155" s="13">
        <v>2.9085831999999998E-3</v>
      </c>
      <c r="D155" s="11" t="str">
        <f t="shared" si="50"/>
        <v>N/A</v>
      </c>
      <c r="E155" s="13">
        <v>2.6592916E-3</v>
      </c>
      <c r="F155" s="11" t="str">
        <f t="shared" si="51"/>
        <v>N/A</v>
      </c>
      <c r="G155" s="13">
        <v>3.6760877E-3</v>
      </c>
      <c r="H155" s="11" t="str">
        <f t="shared" si="52"/>
        <v>N/A</v>
      </c>
      <c r="I155" s="56">
        <v>-8.57</v>
      </c>
      <c r="J155" s="56">
        <v>38.24</v>
      </c>
      <c r="K155" s="44" t="s">
        <v>732</v>
      </c>
      <c r="L155" s="9" t="str">
        <f t="shared" si="53"/>
        <v>No</v>
      </c>
    </row>
    <row r="156" spans="1:12" x14ac:dyDescent="0.2">
      <c r="A156" s="16" t="s">
        <v>1008</v>
      </c>
      <c r="B156" s="34" t="s">
        <v>217</v>
      </c>
      <c r="C156" s="35">
        <v>90089</v>
      </c>
      <c r="D156" s="43" t="str">
        <f t="shared" ref="D156:D162" si="54">IF($B156="N/A","N/A",IF(C156&gt;10,"No",IF(C156&lt;-10,"No","Yes")))</f>
        <v>N/A</v>
      </c>
      <c r="E156" s="35">
        <v>122986</v>
      </c>
      <c r="F156" s="43" t="str">
        <f t="shared" ref="F156:F162" si="55">IF($B156="N/A","N/A",IF(E156&gt;10,"No",IF(E156&lt;-10,"No","Yes")))</f>
        <v>N/A</v>
      </c>
      <c r="G156" s="35">
        <v>140233</v>
      </c>
      <c r="H156" s="43" t="str">
        <f t="shared" ref="H156:H162" si="56">IF($B156="N/A","N/A",IF(G156&gt;10,"No",IF(G156&lt;-10,"No","Yes")))</f>
        <v>N/A</v>
      </c>
      <c r="I156" s="12">
        <v>36.520000000000003</v>
      </c>
      <c r="J156" s="12">
        <v>14.02</v>
      </c>
      <c r="K156" s="44" t="s">
        <v>732</v>
      </c>
      <c r="L156" s="9" t="str">
        <f t="shared" ref="L156:L163" si="57">IF(J156="Div by 0", "N/A", IF(K156="N/A","N/A", IF(J156&gt;VALUE(MID(K156,1,2)), "No", IF(J156&lt;-1*VALUE(MID(K156,1,2)), "No", "Yes"))))</f>
        <v>Yes</v>
      </c>
    </row>
    <row r="157" spans="1:12" x14ac:dyDescent="0.2">
      <c r="A157" s="6" t="s">
        <v>1009</v>
      </c>
      <c r="B157" s="34" t="s">
        <v>217</v>
      </c>
      <c r="C157" s="8">
        <v>9.8304289470999997</v>
      </c>
      <c r="D157" s="43" t="str">
        <f t="shared" si="54"/>
        <v>N/A</v>
      </c>
      <c r="E157" s="8">
        <v>12.747093745999999</v>
      </c>
      <c r="F157" s="43" t="str">
        <f t="shared" si="55"/>
        <v>N/A</v>
      </c>
      <c r="G157" s="8">
        <v>13.672024670000001</v>
      </c>
      <c r="H157" s="43" t="str">
        <f t="shared" si="56"/>
        <v>N/A</v>
      </c>
      <c r="I157" s="12">
        <v>29.67</v>
      </c>
      <c r="J157" s="12">
        <v>7.2560000000000002</v>
      </c>
      <c r="K157" s="44" t="s">
        <v>732</v>
      </c>
      <c r="L157" s="9" t="str">
        <f t="shared" si="57"/>
        <v>Yes</v>
      </c>
    </row>
    <row r="158" spans="1:12" x14ac:dyDescent="0.2">
      <c r="A158" s="16" t="s">
        <v>1010</v>
      </c>
      <c r="B158" s="34" t="s">
        <v>217</v>
      </c>
      <c r="C158" s="8">
        <v>6.6256034626</v>
      </c>
      <c r="D158" s="43" t="str">
        <f t="shared" si="54"/>
        <v>N/A</v>
      </c>
      <c r="E158" s="8">
        <v>7.8329274381999996</v>
      </c>
      <c r="F158" s="43" t="str">
        <f t="shared" si="55"/>
        <v>N/A</v>
      </c>
      <c r="G158" s="8">
        <v>8.1941370527000004</v>
      </c>
      <c r="H158" s="43" t="str">
        <f t="shared" si="56"/>
        <v>N/A</v>
      </c>
      <c r="I158" s="12">
        <v>18.22</v>
      </c>
      <c r="J158" s="12">
        <v>4.6109999999999998</v>
      </c>
      <c r="K158" s="44" t="s">
        <v>732</v>
      </c>
      <c r="L158" s="9" t="str">
        <f t="shared" si="57"/>
        <v>Yes</v>
      </c>
    </row>
    <row r="159" spans="1:12" x14ac:dyDescent="0.2">
      <c r="A159" s="16" t="s">
        <v>1011</v>
      </c>
      <c r="B159" s="34" t="s">
        <v>217</v>
      </c>
      <c r="C159" s="8">
        <v>15.12865817</v>
      </c>
      <c r="D159" s="43" t="str">
        <f t="shared" si="54"/>
        <v>N/A</v>
      </c>
      <c r="E159" s="8">
        <v>17.566995737999999</v>
      </c>
      <c r="F159" s="43" t="str">
        <f t="shared" si="55"/>
        <v>N/A</v>
      </c>
      <c r="G159" s="8">
        <v>18.954060739999999</v>
      </c>
      <c r="H159" s="43" t="str">
        <f t="shared" si="56"/>
        <v>N/A</v>
      </c>
      <c r="I159" s="12">
        <v>16.12</v>
      </c>
      <c r="J159" s="12">
        <v>7.8959999999999999</v>
      </c>
      <c r="K159" s="44" t="s">
        <v>732</v>
      </c>
      <c r="L159" s="9" t="str">
        <f t="shared" si="57"/>
        <v>Yes</v>
      </c>
    </row>
    <row r="160" spans="1:12" x14ac:dyDescent="0.2">
      <c r="A160" s="16" t="s">
        <v>1012</v>
      </c>
      <c r="B160" s="34" t="s">
        <v>217</v>
      </c>
      <c r="C160" s="8">
        <v>10.046430861999999</v>
      </c>
      <c r="D160" s="43" t="str">
        <f t="shared" si="54"/>
        <v>N/A</v>
      </c>
      <c r="E160" s="8">
        <v>14.207280014</v>
      </c>
      <c r="F160" s="43" t="str">
        <f t="shared" si="55"/>
        <v>N/A</v>
      </c>
      <c r="G160" s="8">
        <v>14.572582624000001</v>
      </c>
      <c r="H160" s="43" t="str">
        <f t="shared" si="56"/>
        <v>N/A</v>
      </c>
      <c r="I160" s="12">
        <v>41.42</v>
      </c>
      <c r="J160" s="12">
        <v>2.5710000000000002</v>
      </c>
      <c r="K160" s="44" t="s">
        <v>732</v>
      </c>
      <c r="L160" s="9" t="str">
        <f t="shared" si="57"/>
        <v>Yes</v>
      </c>
    </row>
    <row r="161" spans="1:12" x14ac:dyDescent="0.2">
      <c r="A161" s="16" t="s">
        <v>1013</v>
      </c>
      <c r="B161" s="34" t="s">
        <v>217</v>
      </c>
      <c r="C161" s="8">
        <v>2.9064017917</v>
      </c>
      <c r="D161" s="43" t="str">
        <f t="shared" si="54"/>
        <v>N/A</v>
      </c>
      <c r="E161" s="8">
        <v>3.8799063929000002</v>
      </c>
      <c r="F161" s="43" t="str">
        <f t="shared" si="55"/>
        <v>N/A</v>
      </c>
      <c r="G161" s="8">
        <v>6.2977508469999997</v>
      </c>
      <c r="H161" s="43" t="str">
        <f t="shared" si="56"/>
        <v>N/A</v>
      </c>
      <c r="I161" s="12">
        <v>33.5</v>
      </c>
      <c r="J161" s="12">
        <v>62.32</v>
      </c>
      <c r="K161" s="44" t="s">
        <v>732</v>
      </c>
      <c r="L161" s="9" t="str">
        <f t="shared" si="57"/>
        <v>No</v>
      </c>
    </row>
    <row r="162" spans="1:12" x14ac:dyDescent="0.2">
      <c r="A162" s="2" t="s">
        <v>1014</v>
      </c>
      <c r="B162" s="34" t="s">
        <v>217</v>
      </c>
      <c r="C162" s="35">
        <v>3459</v>
      </c>
      <c r="D162" s="43" t="str">
        <f t="shared" si="54"/>
        <v>N/A</v>
      </c>
      <c r="E162" s="35">
        <v>4778</v>
      </c>
      <c r="F162" s="43" t="str">
        <f t="shared" si="55"/>
        <v>N/A</v>
      </c>
      <c r="G162" s="35">
        <v>5003</v>
      </c>
      <c r="H162" s="43" t="str">
        <f t="shared" si="56"/>
        <v>N/A</v>
      </c>
      <c r="I162" s="12">
        <v>38.130000000000003</v>
      </c>
      <c r="J162" s="12">
        <v>4.7089999999999996</v>
      </c>
      <c r="K162" s="44" t="s">
        <v>732</v>
      </c>
      <c r="L162" s="9" t="str">
        <f t="shared" si="57"/>
        <v>Yes</v>
      </c>
    </row>
    <row r="163" spans="1:12" ht="25.5" x14ac:dyDescent="0.2">
      <c r="A163" s="16" t="s">
        <v>1015</v>
      </c>
      <c r="B163" s="34" t="s">
        <v>217</v>
      </c>
      <c r="C163" s="35">
        <v>90303</v>
      </c>
      <c r="D163" s="43" t="str">
        <f>IF($B163="N/A","N/A",IF(C163&gt;10,"No",IF(C163&lt;-10,"No","Yes")))</f>
        <v>N/A</v>
      </c>
      <c r="E163" s="35">
        <v>123159</v>
      </c>
      <c r="F163" s="43" t="str">
        <f>IF($B163="N/A","N/A",IF(E163&gt;10,"No",IF(E163&lt;-10,"No","Yes")))</f>
        <v>N/A</v>
      </c>
      <c r="G163" s="35">
        <v>140374</v>
      </c>
      <c r="H163" s="43" t="str">
        <f>IF($B163="N/A","N/A",IF(G163&gt;10,"No",IF(G163&lt;-10,"No","Yes")))</f>
        <v>N/A</v>
      </c>
      <c r="I163" s="12">
        <v>36.380000000000003</v>
      </c>
      <c r="J163" s="12">
        <v>13.98</v>
      </c>
      <c r="K163" s="44" t="s">
        <v>732</v>
      </c>
      <c r="L163" s="9" t="str">
        <f t="shared" si="57"/>
        <v>Yes</v>
      </c>
    </row>
    <row r="164" spans="1:12" x14ac:dyDescent="0.2">
      <c r="A164" s="4" t="s">
        <v>1016</v>
      </c>
      <c r="B164" s="34" t="s">
        <v>217</v>
      </c>
      <c r="C164" s="35">
        <v>14936</v>
      </c>
      <c r="D164" s="43" t="str">
        <f t="shared" ref="D164:D238" si="58">IF($B164="N/A","N/A",IF(C164&gt;10,"No",IF(C164&lt;-10,"No","Yes")))</f>
        <v>N/A</v>
      </c>
      <c r="E164" s="35">
        <v>14906</v>
      </c>
      <c r="F164" s="43" t="str">
        <f t="shared" ref="F164:F238" si="59">IF($B164="N/A","N/A",IF(E164&gt;10,"No",IF(E164&lt;-10,"No","Yes")))</f>
        <v>N/A</v>
      </c>
      <c r="G164" s="35">
        <v>14992</v>
      </c>
      <c r="H164" s="43" t="str">
        <f t="shared" ref="H164:H227" si="60">IF($B164="N/A","N/A",IF(G164&gt;10,"No",IF(G164&lt;-10,"No","Yes")))</f>
        <v>N/A</v>
      </c>
      <c r="I164" s="12">
        <v>-0.20100000000000001</v>
      </c>
      <c r="J164" s="12">
        <v>0.57689999999999997</v>
      </c>
      <c r="K164" s="44" t="s">
        <v>732</v>
      </c>
      <c r="L164" s="9" t="str">
        <f t="shared" ref="L164:L227" si="61">IF(J164="Div by 0", "N/A", IF(K164="N/A","N/A", IF(J164&gt;VALUE(MID(K164,1,2)), "No", IF(J164&lt;-1*VALUE(MID(K164,1,2)), "No", "Yes"))))</f>
        <v>Yes</v>
      </c>
    </row>
    <row r="165" spans="1:12" x14ac:dyDescent="0.2">
      <c r="A165" s="60" t="s">
        <v>71</v>
      </c>
      <c r="B165" s="34" t="s">
        <v>217</v>
      </c>
      <c r="C165" s="8">
        <v>1.6298026036</v>
      </c>
      <c r="D165" s="43" t="str">
        <f t="shared" si="58"/>
        <v>N/A</v>
      </c>
      <c r="E165" s="8">
        <v>1.5449577951</v>
      </c>
      <c r="F165" s="43" t="str">
        <f t="shared" si="59"/>
        <v>N/A</v>
      </c>
      <c r="G165" s="8">
        <v>1.4616459311000001</v>
      </c>
      <c r="H165" s="43" t="str">
        <f t="shared" si="60"/>
        <v>N/A</v>
      </c>
      <c r="I165" s="12">
        <v>-5.21</v>
      </c>
      <c r="J165" s="12">
        <v>-5.39</v>
      </c>
      <c r="K165" s="44" t="s">
        <v>732</v>
      </c>
      <c r="L165" s="9" t="str">
        <f t="shared" si="61"/>
        <v>Yes</v>
      </c>
    </row>
    <row r="166" spans="1:12" x14ac:dyDescent="0.2">
      <c r="A166" s="4" t="s">
        <v>111</v>
      </c>
      <c r="B166" s="34" t="s">
        <v>217</v>
      </c>
      <c r="C166" s="8">
        <v>2.6106796972000001</v>
      </c>
      <c r="D166" s="43" t="str">
        <f t="shared" si="58"/>
        <v>N/A</v>
      </c>
      <c r="E166" s="8">
        <v>2.7930342277000002</v>
      </c>
      <c r="F166" s="43" t="str">
        <f t="shared" si="59"/>
        <v>N/A</v>
      </c>
      <c r="G166" s="8">
        <v>2.9043303962999998</v>
      </c>
      <c r="H166" s="43" t="str">
        <f t="shared" si="60"/>
        <v>N/A</v>
      </c>
      <c r="I166" s="12">
        <v>6.9850000000000003</v>
      </c>
      <c r="J166" s="12">
        <v>3.9849999999999999</v>
      </c>
      <c r="K166" s="44" t="s">
        <v>732</v>
      </c>
      <c r="L166" s="9" t="str">
        <f t="shared" si="61"/>
        <v>Yes</v>
      </c>
    </row>
    <row r="167" spans="1:12" x14ac:dyDescent="0.2">
      <c r="A167" s="4" t="s">
        <v>112</v>
      </c>
      <c r="B167" s="34" t="s">
        <v>217</v>
      </c>
      <c r="C167" s="8">
        <v>5.4938697901999998</v>
      </c>
      <c r="D167" s="43" t="str">
        <f t="shared" si="58"/>
        <v>N/A</v>
      </c>
      <c r="E167" s="8">
        <v>5.2985852699000002</v>
      </c>
      <c r="F167" s="43" t="str">
        <f t="shared" si="59"/>
        <v>N/A</v>
      </c>
      <c r="G167" s="8">
        <v>5.1456868091999999</v>
      </c>
      <c r="H167" s="43" t="str">
        <f t="shared" si="60"/>
        <v>N/A</v>
      </c>
      <c r="I167" s="12">
        <v>-3.55</v>
      </c>
      <c r="J167" s="12">
        <v>-2.89</v>
      </c>
      <c r="K167" s="44" t="s">
        <v>732</v>
      </c>
      <c r="L167" s="9" t="str">
        <f t="shared" si="61"/>
        <v>Yes</v>
      </c>
    </row>
    <row r="168" spans="1:12" x14ac:dyDescent="0.2">
      <c r="A168" s="4" t="s">
        <v>113</v>
      </c>
      <c r="B168" s="34" t="s">
        <v>217</v>
      </c>
      <c r="C168" s="8">
        <v>3.9665663E-3</v>
      </c>
      <c r="D168" s="43" t="str">
        <f t="shared" si="58"/>
        <v>N/A</v>
      </c>
      <c r="E168" s="8">
        <v>3.9011810000000001E-3</v>
      </c>
      <c r="F168" s="43" t="str">
        <f t="shared" si="59"/>
        <v>N/A</v>
      </c>
      <c r="G168" s="8">
        <v>3.9636851000000002E-3</v>
      </c>
      <c r="H168" s="43" t="str">
        <f t="shared" si="60"/>
        <v>N/A</v>
      </c>
      <c r="I168" s="12">
        <v>-1.65</v>
      </c>
      <c r="J168" s="12">
        <v>1.6020000000000001</v>
      </c>
      <c r="K168" s="44" t="s">
        <v>732</v>
      </c>
      <c r="L168" s="9" t="str">
        <f t="shared" si="61"/>
        <v>Yes</v>
      </c>
    </row>
    <row r="169" spans="1:12" x14ac:dyDescent="0.2">
      <c r="A169" s="4" t="s">
        <v>114</v>
      </c>
      <c r="B169" s="34" t="s">
        <v>217</v>
      </c>
      <c r="C169" s="8">
        <v>7.2714579999999995E-4</v>
      </c>
      <c r="D169" s="43" t="str">
        <f t="shared" si="58"/>
        <v>N/A</v>
      </c>
      <c r="E169" s="8">
        <v>0</v>
      </c>
      <c r="F169" s="43" t="str">
        <f t="shared" si="59"/>
        <v>N/A</v>
      </c>
      <c r="G169" s="8">
        <v>0</v>
      </c>
      <c r="H169" s="43" t="str">
        <f t="shared" si="60"/>
        <v>N/A</v>
      </c>
      <c r="I169" s="12">
        <v>-100</v>
      </c>
      <c r="J169" s="12" t="s">
        <v>1743</v>
      </c>
      <c r="K169" s="44" t="s">
        <v>732</v>
      </c>
      <c r="L169" s="9" t="str">
        <f t="shared" si="61"/>
        <v>N/A</v>
      </c>
    </row>
    <row r="170" spans="1:12" x14ac:dyDescent="0.2">
      <c r="A170" s="4" t="s">
        <v>428</v>
      </c>
      <c r="B170" s="34" t="s">
        <v>217</v>
      </c>
      <c r="C170" s="35">
        <v>2616</v>
      </c>
      <c r="D170" s="43" t="str">
        <f>IF($B170="N/A","N/A",IF(C170&gt;10,"No",IF(C170&lt;-10,"No","Yes")))</f>
        <v>N/A</v>
      </c>
      <c r="E170" s="35">
        <v>2701</v>
      </c>
      <c r="F170" s="43" t="str">
        <f>IF($B170="N/A","N/A",IF(E170&gt;10,"No",IF(E170&lt;-10,"No","Yes")))</f>
        <v>N/A</v>
      </c>
      <c r="G170" s="35">
        <v>2744</v>
      </c>
      <c r="H170" s="43" t="str">
        <f>IF($B170="N/A","N/A",IF(G170&gt;10,"No",IF(G170&lt;-10,"No","Yes")))</f>
        <v>N/A</v>
      </c>
      <c r="I170" s="12">
        <v>3.2490000000000001</v>
      </c>
      <c r="J170" s="12">
        <v>1.5920000000000001</v>
      </c>
      <c r="K170" s="44" t="s">
        <v>732</v>
      </c>
      <c r="L170" s="9" t="str">
        <f t="shared" si="61"/>
        <v>Yes</v>
      </c>
    </row>
    <row r="171" spans="1:12" x14ac:dyDescent="0.2">
      <c r="A171" s="4" t="s">
        <v>429</v>
      </c>
      <c r="B171" s="34" t="s">
        <v>217</v>
      </c>
      <c r="C171" s="35">
        <v>50</v>
      </c>
      <c r="D171" s="43" t="str">
        <f>IF($B171="N/A","N/A",IF(C171&gt;10,"No",IF(C171&lt;-10,"No","Yes")))</f>
        <v>N/A</v>
      </c>
      <c r="E171" s="35">
        <v>40</v>
      </c>
      <c r="F171" s="43" t="str">
        <f>IF($B171="N/A","N/A",IF(E171&gt;10,"No",IF(E171&lt;-10,"No","Yes")))</f>
        <v>N/A</v>
      </c>
      <c r="G171" s="35">
        <v>38</v>
      </c>
      <c r="H171" s="43" t="str">
        <f>IF($B171="N/A","N/A",IF(G171&gt;10,"No",IF(G171&lt;-10,"No","Yes")))</f>
        <v>N/A</v>
      </c>
      <c r="I171" s="12">
        <v>-20</v>
      </c>
      <c r="J171" s="12">
        <v>-5</v>
      </c>
      <c r="K171" s="44" t="s">
        <v>732</v>
      </c>
      <c r="L171" s="9" t="str">
        <f t="shared" si="61"/>
        <v>Yes</v>
      </c>
    </row>
    <row r="172" spans="1:12" x14ac:dyDescent="0.2">
      <c r="A172" s="4" t="s">
        <v>430</v>
      </c>
      <c r="B172" s="34" t="s">
        <v>217</v>
      </c>
      <c r="C172" s="35">
        <v>7559</v>
      </c>
      <c r="D172" s="43" t="str">
        <f>IF($B172="N/A","N/A",IF(C172&gt;10,"No",IF(C172&lt;-10,"No","Yes")))</f>
        <v>N/A</v>
      </c>
      <c r="E172" s="35">
        <v>7646</v>
      </c>
      <c r="F172" s="43" t="str">
        <f>IF($B172="N/A","N/A",IF(E172&gt;10,"No",IF(E172&lt;-10,"No","Yes")))</f>
        <v>N/A</v>
      </c>
      <c r="G172" s="35">
        <v>7758</v>
      </c>
      <c r="H172" s="43" t="str">
        <f>IF($B172="N/A","N/A",IF(G172&gt;10,"No",IF(G172&lt;-10,"No","Yes")))</f>
        <v>N/A</v>
      </c>
      <c r="I172" s="12">
        <v>1.151</v>
      </c>
      <c r="J172" s="12">
        <v>1.4650000000000001</v>
      </c>
      <c r="K172" s="44" t="s">
        <v>732</v>
      </c>
      <c r="L172" s="9" t="str">
        <f t="shared" si="61"/>
        <v>Yes</v>
      </c>
    </row>
    <row r="173" spans="1:12" x14ac:dyDescent="0.2">
      <c r="A173" s="4" t="s">
        <v>431</v>
      </c>
      <c r="B173" s="34" t="s">
        <v>217</v>
      </c>
      <c r="C173" s="35">
        <v>4692</v>
      </c>
      <c r="D173" s="43" t="str">
        <f>IF($B173="N/A","N/A",IF(C173&gt;10,"No",IF(C173&lt;-10,"No","Yes")))</f>
        <v>N/A</v>
      </c>
      <c r="E173" s="35">
        <v>4500</v>
      </c>
      <c r="F173" s="43" t="str">
        <f>IF($B173="N/A","N/A",IF(E173&gt;10,"No",IF(E173&lt;-10,"No","Yes")))</f>
        <v>N/A</v>
      </c>
      <c r="G173" s="35">
        <v>4431</v>
      </c>
      <c r="H173" s="43" t="str">
        <f>IF($B173="N/A","N/A",IF(G173&gt;10,"No",IF(G173&lt;-10,"No","Yes")))</f>
        <v>N/A</v>
      </c>
      <c r="I173" s="12">
        <v>-4.09</v>
      </c>
      <c r="J173" s="12">
        <v>-1.53</v>
      </c>
      <c r="K173" s="44" t="s">
        <v>732</v>
      </c>
      <c r="L173" s="9" t="str">
        <f t="shared" si="61"/>
        <v>Yes</v>
      </c>
    </row>
    <row r="174" spans="1:12" x14ac:dyDescent="0.2">
      <c r="A174" s="4" t="s">
        <v>432</v>
      </c>
      <c r="B174" s="34" t="s">
        <v>217</v>
      </c>
      <c r="C174" s="35">
        <v>19</v>
      </c>
      <c r="D174" s="43" t="str">
        <f>IF($B174="N/A","N/A",IF(C174&gt;10,"No",IF(C174&lt;-10,"No","Yes")))</f>
        <v>N/A</v>
      </c>
      <c r="E174" s="35">
        <v>19</v>
      </c>
      <c r="F174" s="43" t="str">
        <f>IF($B174="N/A","N/A",IF(E174&gt;10,"No",IF(E174&lt;-10,"No","Yes")))</f>
        <v>N/A</v>
      </c>
      <c r="G174" s="35">
        <v>21</v>
      </c>
      <c r="H174" s="43" t="str">
        <f>IF($B174="N/A","N/A",IF(G174&gt;10,"No",IF(G174&lt;-10,"No","Yes")))</f>
        <v>N/A</v>
      </c>
      <c r="I174" s="12">
        <v>0</v>
      </c>
      <c r="J174" s="12">
        <v>10.53</v>
      </c>
      <c r="K174" s="44" t="s">
        <v>732</v>
      </c>
      <c r="L174" s="9" t="str">
        <f t="shared" si="61"/>
        <v>Yes</v>
      </c>
    </row>
    <row r="175" spans="1:12" x14ac:dyDescent="0.2">
      <c r="A175" s="6" t="s">
        <v>1017</v>
      </c>
      <c r="B175" s="34" t="s">
        <v>217</v>
      </c>
      <c r="C175" s="35">
        <v>8625</v>
      </c>
      <c r="D175" s="43" t="str">
        <f t="shared" si="58"/>
        <v>N/A</v>
      </c>
      <c r="E175" s="35">
        <v>8670</v>
      </c>
      <c r="F175" s="43" t="str">
        <f t="shared" si="59"/>
        <v>N/A</v>
      </c>
      <c r="G175" s="35">
        <v>8686</v>
      </c>
      <c r="H175" s="43" t="str">
        <f t="shared" si="60"/>
        <v>N/A</v>
      </c>
      <c r="I175" s="12">
        <v>0.52170000000000005</v>
      </c>
      <c r="J175" s="12">
        <v>0.1845</v>
      </c>
      <c r="K175" s="44" t="s">
        <v>732</v>
      </c>
      <c r="L175" s="9" t="str">
        <f t="shared" si="61"/>
        <v>Yes</v>
      </c>
    </row>
    <row r="176" spans="1:12" x14ac:dyDescent="0.2">
      <c r="A176" s="4" t="s">
        <v>1018</v>
      </c>
      <c r="B176" s="34" t="s">
        <v>217</v>
      </c>
      <c r="C176" s="35">
        <v>2589</v>
      </c>
      <c r="D176" s="43" t="str">
        <f>IF($B176="N/A","N/A",IF(C176&gt;10,"No",IF(C176&lt;-10,"No","Yes")))</f>
        <v>N/A</v>
      </c>
      <c r="E176" s="35">
        <v>2670</v>
      </c>
      <c r="F176" s="43" t="str">
        <f>IF($B176="N/A","N/A",IF(E176&gt;10,"No",IF(E176&lt;-10,"No","Yes")))</f>
        <v>N/A</v>
      </c>
      <c r="G176" s="35">
        <v>2709</v>
      </c>
      <c r="H176" s="43" t="str">
        <f>IF($B176="N/A","N/A",IF(G176&gt;10,"No",IF(G176&lt;-10,"No","Yes")))</f>
        <v>N/A</v>
      </c>
      <c r="I176" s="12">
        <v>3.129</v>
      </c>
      <c r="J176" s="12">
        <v>1.4610000000000001</v>
      </c>
      <c r="K176" s="44" t="s">
        <v>732</v>
      </c>
      <c r="L176" s="9" t="str">
        <f t="shared" si="61"/>
        <v>Yes</v>
      </c>
    </row>
    <row r="177" spans="1:12" x14ac:dyDescent="0.2">
      <c r="A177" s="4" t="s">
        <v>1019</v>
      </c>
      <c r="B177" s="34" t="s">
        <v>217</v>
      </c>
      <c r="C177" s="35">
        <v>50</v>
      </c>
      <c r="D177" s="43" t="str">
        <f>IF($B177="N/A","N/A",IF(C177&gt;10,"No",IF(C177&lt;-10,"No","Yes")))</f>
        <v>N/A</v>
      </c>
      <c r="E177" s="35">
        <v>40</v>
      </c>
      <c r="F177" s="43" t="str">
        <f>IF($B177="N/A","N/A",IF(E177&gt;10,"No",IF(E177&lt;-10,"No","Yes")))</f>
        <v>N/A</v>
      </c>
      <c r="G177" s="35">
        <v>38</v>
      </c>
      <c r="H177" s="43" t="str">
        <f>IF($B177="N/A","N/A",IF(G177&gt;10,"No",IF(G177&lt;-10,"No","Yes")))</f>
        <v>N/A</v>
      </c>
      <c r="I177" s="12">
        <v>-20</v>
      </c>
      <c r="J177" s="12">
        <v>-5</v>
      </c>
      <c r="K177" s="44" t="s">
        <v>732</v>
      </c>
      <c r="L177" s="9" t="str">
        <f t="shared" si="61"/>
        <v>Yes</v>
      </c>
    </row>
    <row r="178" spans="1:12" ht="25.5" x14ac:dyDescent="0.2">
      <c r="A178" s="4" t="s">
        <v>1020</v>
      </c>
      <c r="B178" s="34" t="s">
        <v>217</v>
      </c>
      <c r="C178" s="35">
        <v>3868</v>
      </c>
      <c r="D178" s="43" t="str">
        <f>IF($B178="N/A","N/A",IF(C178&gt;10,"No",IF(C178&lt;-10,"No","Yes")))</f>
        <v>N/A</v>
      </c>
      <c r="E178" s="35">
        <v>3949</v>
      </c>
      <c r="F178" s="43" t="str">
        <f>IF($B178="N/A","N/A",IF(E178&gt;10,"No",IF(E178&lt;-10,"No","Yes")))</f>
        <v>N/A</v>
      </c>
      <c r="G178" s="35">
        <v>3982</v>
      </c>
      <c r="H178" s="43" t="str">
        <f>IF($B178="N/A","N/A",IF(G178&gt;10,"No",IF(G178&lt;-10,"No","Yes")))</f>
        <v>N/A</v>
      </c>
      <c r="I178" s="12">
        <v>2.0939999999999999</v>
      </c>
      <c r="J178" s="12">
        <v>0.8357</v>
      </c>
      <c r="K178" s="44" t="s">
        <v>732</v>
      </c>
      <c r="L178" s="9" t="str">
        <f t="shared" si="61"/>
        <v>Yes</v>
      </c>
    </row>
    <row r="179" spans="1:12" ht="25.5" x14ac:dyDescent="0.2">
      <c r="A179" s="4" t="s">
        <v>1021</v>
      </c>
      <c r="B179" s="34" t="s">
        <v>217</v>
      </c>
      <c r="C179" s="35">
        <v>2101</v>
      </c>
      <c r="D179" s="43" t="str">
        <f>IF($B179="N/A","N/A",IF(C179&gt;10,"No",IF(C179&lt;-10,"No","Yes")))</f>
        <v>N/A</v>
      </c>
      <c r="E179" s="35">
        <v>1994</v>
      </c>
      <c r="F179" s="43" t="str">
        <f>IF($B179="N/A","N/A",IF(E179&gt;10,"No",IF(E179&lt;-10,"No","Yes")))</f>
        <v>N/A</v>
      </c>
      <c r="G179" s="35">
        <v>1941</v>
      </c>
      <c r="H179" s="43" t="str">
        <f>IF($B179="N/A","N/A",IF(G179&gt;10,"No",IF(G179&lt;-10,"No","Yes")))</f>
        <v>N/A</v>
      </c>
      <c r="I179" s="12">
        <v>-5.09</v>
      </c>
      <c r="J179" s="12">
        <v>-2.66</v>
      </c>
      <c r="K179" s="44" t="s">
        <v>732</v>
      </c>
      <c r="L179" s="9" t="str">
        <f t="shared" si="61"/>
        <v>Yes</v>
      </c>
    </row>
    <row r="180" spans="1:12" ht="25.5" x14ac:dyDescent="0.2">
      <c r="A180" s="4" t="s">
        <v>1022</v>
      </c>
      <c r="B180" s="34" t="s">
        <v>217</v>
      </c>
      <c r="C180" s="35">
        <v>17</v>
      </c>
      <c r="D180" s="43" t="str">
        <f>IF($B180="N/A","N/A",IF(C180&gt;10,"No",IF(C180&lt;-10,"No","Yes")))</f>
        <v>N/A</v>
      </c>
      <c r="E180" s="35">
        <v>17</v>
      </c>
      <c r="F180" s="43" t="str">
        <f>IF($B180="N/A","N/A",IF(E180&gt;10,"No",IF(E180&lt;-10,"No","Yes")))</f>
        <v>N/A</v>
      </c>
      <c r="G180" s="35">
        <v>16</v>
      </c>
      <c r="H180" s="43" t="str">
        <f>IF($B180="N/A","N/A",IF(G180&gt;10,"No",IF(G180&lt;-10,"No","Yes")))</f>
        <v>N/A</v>
      </c>
      <c r="I180" s="12">
        <v>0</v>
      </c>
      <c r="J180" s="12">
        <v>-5.88</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599</v>
      </c>
      <c r="D187" s="11" t="str">
        <f t="shared" si="58"/>
        <v>N/A</v>
      </c>
      <c r="E187" s="1">
        <v>547</v>
      </c>
      <c r="F187" s="11" t="str">
        <f t="shared" si="59"/>
        <v>N/A</v>
      </c>
      <c r="G187" s="1">
        <v>510</v>
      </c>
      <c r="H187" s="11" t="str">
        <f t="shared" si="60"/>
        <v>N/A</v>
      </c>
      <c r="I187" s="56">
        <v>-8.68</v>
      </c>
      <c r="J187" s="56">
        <v>-6.76</v>
      </c>
      <c r="K187" s="47" t="s">
        <v>732</v>
      </c>
      <c r="L187" s="11" t="str">
        <f t="shared" si="61"/>
        <v>Yes</v>
      </c>
    </row>
    <row r="188" spans="1:12" x14ac:dyDescent="0.2">
      <c r="A188" s="4" t="s">
        <v>1030</v>
      </c>
      <c r="B188" s="34" t="s">
        <v>217</v>
      </c>
      <c r="C188" s="35">
        <v>11</v>
      </c>
      <c r="D188" s="43" t="str">
        <f t="shared" si="58"/>
        <v>N/A</v>
      </c>
      <c r="E188" s="35">
        <v>11</v>
      </c>
      <c r="F188" s="43" t="str">
        <f t="shared" si="59"/>
        <v>N/A</v>
      </c>
      <c r="G188" s="35">
        <v>11</v>
      </c>
      <c r="H188" s="43" t="str">
        <f t="shared" si="60"/>
        <v>N/A</v>
      </c>
      <c r="I188" s="12">
        <v>100</v>
      </c>
      <c r="J188" s="12">
        <v>0</v>
      </c>
      <c r="K188" s="44" t="s">
        <v>732</v>
      </c>
      <c r="L188" s="9" t="str">
        <f t="shared" si="61"/>
        <v>Yes</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428</v>
      </c>
      <c r="D190" s="43" t="str">
        <f t="shared" si="58"/>
        <v>N/A</v>
      </c>
      <c r="E190" s="35">
        <v>412</v>
      </c>
      <c r="F190" s="43" t="str">
        <f t="shared" si="59"/>
        <v>N/A</v>
      </c>
      <c r="G190" s="35">
        <v>390</v>
      </c>
      <c r="H190" s="43" t="str">
        <f t="shared" si="60"/>
        <v>N/A</v>
      </c>
      <c r="I190" s="12">
        <v>-3.74</v>
      </c>
      <c r="J190" s="12">
        <v>-5.34</v>
      </c>
      <c r="K190" s="44" t="s">
        <v>732</v>
      </c>
      <c r="L190" s="9" t="str">
        <f t="shared" si="61"/>
        <v>Yes</v>
      </c>
    </row>
    <row r="191" spans="1:12" ht="25.5" x14ac:dyDescent="0.2">
      <c r="A191" s="4" t="s">
        <v>1033</v>
      </c>
      <c r="B191" s="34" t="s">
        <v>217</v>
      </c>
      <c r="C191" s="35">
        <v>170</v>
      </c>
      <c r="D191" s="43" t="str">
        <f t="shared" si="58"/>
        <v>N/A</v>
      </c>
      <c r="E191" s="35">
        <v>133</v>
      </c>
      <c r="F191" s="43" t="str">
        <f t="shared" si="59"/>
        <v>N/A</v>
      </c>
      <c r="G191" s="35">
        <v>118</v>
      </c>
      <c r="H191" s="43" t="str">
        <f t="shared" si="60"/>
        <v>N/A</v>
      </c>
      <c r="I191" s="12">
        <v>-21.8</v>
      </c>
      <c r="J191" s="12">
        <v>-11.3</v>
      </c>
      <c r="K191" s="44" t="s">
        <v>732</v>
      </c>
      <c r="L191" s="9" t="str">
        <f t="shared" si="61"/>
        <v>Yes</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59</v>
      </c>
      <c r="D199" s="11" t="str">
        <f t="shared" si="58"/>
        <v>N/A</v>
      </c>
      <c r="E199" s="1">
        <v>51</v>
      </c>
      <c r="F199" s="11" t="str">
        <f t="shared" si="59"/>
        <v>N/A</v>
      </c>
      <c r="G199" s="1">
        <v>63</v>
      </c>
      <c r="H199" s="11" t="str">
        <f t="shared" si="60"/>
        <v>N/A</v>
      </c>
      <c r="I199" s="56">
        <v>-13.6</v>
      </c>
      <c r="J199" s="56">
        <v>23.53</v>
      </c>
      <c r="K199" s="47" t="s">
        <v>732</v>
      </c>
      <c r="L199" s="11" t="str">
        <f t="shared" si="61"/>
        <v>Yes</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25</v>
      </c>
      <c r="D202" s="43" t="str">
        <f t="shared" si="58"/>
        <v>N/A</v>
      </c>
      <c r="E202" s="35">
        <v>33</v>
      </c>
      <c r="F202" s="43" t="str">
        <f t="shared" si="59"/>
        <v>N/A</v>
      </c>
      <c r="G202" s="35">
        <v>51</v>
      </c>
      <c r="H202" s="43" t="str">
        <f t="shared" si="60"/>
        <v>N/A</v>
      </c>
      <c r="I202" s="12">
        <v>32</v>
      </c>
      <c r="J202" s="12">
        <v>54.55</v>
      </c>
      <c r="K202" s="44" t="s">
        <v>732</v>
      </c>
      <c r="L202" s="9" t="str">
        <f t="shared" si="61"/>
        <v>No</v>
      </c>
    </row>
    <row r="203" spans="1:12" ht="25.5" x14ac:dyDescent="0.2">
      <c r="A203" s="4" t="s">
        <v>1045</v>
      </c>
      <c r="B203" s="34" t="s">
        <v>217</v>
      </c>
      <c r="C203" s="35">
        <v>34</v>
      </c>
      <c r="D203" s="43" t="str">
        <f t="shared" si="58"/>
        <v>N/A</v>
      </c>
      <c r="E203" s="35">
        <v>18</v>
      </c>
      <c r="F203" s="43" t="str">
        <f t="shared" si="59"/>
        <v>N/A</v>
      </c>
      <c r="G203" s="35">
        <v>12</v>
      </c>
      <c r="H203" s="43" t="str">
        <f t="shared" si="60"/>
        <v>N/A</v>
      </c>
      <c r="I203" s="12">
        <v>-47.1</v>
      </c>
      <c r="J203" s="12">
        <v>-33.299999999999997</v>
      </c>
      <c r="K203" s="44" t="s">
        <v>732</v>
      </c>
      <c r="L203" s="9" t="str">
        <f t="shared" si="61"/>
        <v>No</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5649</v>
      </c>
      <c r="D205" s="11" t="str">
        <f t="shared" si="58"/>
        <v>N/A</v>
      </c>
      <c r="E205" s="1">
        <v>5635</v>
      </c>
      <c r="F205" s="11" t="str">
        <f t="shared" si="59"/>
        <v>N/A</v>
      </c>
      <c r="G205" s="1">
        <v>5728</v>
      </c>
      <c r="H205" s="11" t="str">
        <f t="shared" si="60"/>
        <v>N/A</v>
      </c>
      <c r="I205" s="56">
        <v>-0.248</v>
      </c>
      <c r="J205" s="56">
        <v>1.65</v>
      </c>
      <c r="K205" s="47" t="s">
        <v>732</v>
      </c>
      <c r="L205" s="11" t="str">
        <f t="shared" si="61"/>
        <v>Yes</v>
      </c>
    </row>
    <row r="206" spans="1:12" x14ac:dyDescent="0.2">
      <c r="A206" s="4" t="s">
        <v>1048</v>
      </c>
      <c r="B206" s="34" t="s">
        <v>217</v>
      </c>
      <c r="C206" s="35">
        <v>26</v>
      </c>
      <c r="D206" s="43" t="str">
        <f t="shared" si="58"/>
        <v>N/A</v>
      </c>
      <c r="E206" s="35">
        <v>29</v>
      </c>
      <c r="F206" s="43" t="str">
        <f t="shared" si="59"/>
        <v>N/A</v>
      </c>
      <c r="G206" s="35">
        <v>33</v>
      </c>
      <c r="H206" s="43" t="str">
        <f t="shared" si="60"/>
        <v>N/A</v>
      </c>
      <c r="I206" s="12">
        <v>11.54</v>
      </c>
      <c r="J206" s="12">
        <v>13.79</v>
      </c>
      <c r="K206" s="44" t="s">
        <v>732</v>
      </c>
      <c r="L206" s="9" t="str">
        <f t="shared" si="61"/>
        <v>Yes</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3235</v>
      </c>
      <c r="D208" s="43" t="str">
        <f t="shared" si="58"/>
        <v>N/A</v>
      </c>
      <c r="E208" s="35">
        <v>3250</v>
      </c>
      <c r="F208" s="43" t="str">
        <f t="shared" si="59"/>
        <v>N/A</v>
      </c>
      <c r="G208" s="35">
        <v>3332</v>
      </c>
      <c r="H208" s="43" t="str">
        <f t="shared" si="60"/>
        <v>N/A</v>
      </c>
      <c r="I208" s="12">
        <v>0.4637</v>
      </c>
      <c r="J208" s="12">
        <v>2.5230000000000001</v>
      </c>
      <c r="K208" s="44" t="s">
        <v>732</v>
      </c>
      <c r="L208" s="9" t="str">
        <f t="shared" si="61"/>
        <v>Yes</v>
      </c>
    </row>
    <row r="209" spans="1:12" ht="25.5" x14ac:dyDescent="0.2">
      <c r="A209" s="4" t="s">
        <v>1051</v>
      </c>
      <c r="B209" s="34" t="s">
        <v>217</v>
      </c>
      <c r="C209" s="35">
        <v>2386</v>
      </c>
      <c r="D209" s="43" t="str">
        <f t="shared" si="58"/>
        <v>N/A</v>
      </c>
      <c r="E209" s="35">
        <v>2354</v>
      </c>
      <c r="F209" s="43" t="str">
        <f t="shared" si="59"/>
        <v>N/A</v>
      </c>
      <c r="G209" s="35">
        <v>2358</v>
      </c>
      <c r="H209" s="43" t="str">
        <f t="shared" si="60"/>
        <v>N/A</v>
      </c>
      <c r="I209" s="12">
        <v>-1.34</v>
      </c>
      <c r="J209" s="12">
        <v>0.1699</v>
      </c>
      <c r="K209" s="44" t="s">
        <v>732</v>
      </c>
      <c r="L209" s="9" t="str">
        <f t="shared" si="61"/>
        <v>Yes</v>
      </c>
    </row>
    <row r="210" spans="1:12" ht="25.5" x14ac:dyDescent="0.2">
      <c r="A210" s="4" t="s">
        <v>1052</v>
      </c>
      <c r="B210" s="34" t="s">
        <v>217</v>
      </c>
      <c r="C210" s="35">
        <v>11</v>
      </c>
      <c r="D210" s="43" t="str">
        <f t="shared" si="58"/>
        <v>N/A</v>
      </c>
      <c r="E210" s="35">
        <v>11</v>
      </c>
      <c r="F210" s="43" t="str">
        <f t="shared" si="59"/>
        <v>N/A</v>
      </c>
      <c r="G210" s="35">
        <v>11</v>
      </c>
      <c r="H210" s="43" t="str">
        <f t="shared" si="60"/>
        <v>N/A</v>
      </c>
      <c r="I210" s="12">
        <v>0</v>
      </c>
      <c r="J210" s="12">
        <v>150</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11</v>
      </c>
      <c r="D217" s="43" t="str">
        <f t="shared" si="58"/>
        <v>N/A</v>
      </c>
      <c r="E217" s="35">
        <v>11</v>
      </c>
      <c r="F217" s="43" t="str">
        <f t="shared" si="59"/>
        <v>N/A</v>
      </c>
      <c r="G217" s="35">
        <v>11</v>
      </c>
      <c r="H217" s="43" t="str">
        <f t="shared" si="60"/>
        <v>N/A</v>
      </c>
      <c r="I217" s="12">
        <v>-25</v>
      </c>
      <c r="J217" s="12">
        <v>66.67</v>
      </c>
      <c r="K217" s="44" t="s">
        <v>732</v>
      </c>
      <c r="L217" s="9" t="str">
        <f t="shared" si="61"/>
        <v>No</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11</v>
      </c>
      <c r="D220" s="43" t="str">
        <f t="shared" si="58"/>
        <v>N/A</v>
      </c>
      <c r="E220" s="35">
        <v>11</v>
      </c>
      <c r="F220" s="43" t="str">
        <f t="shared" si="59"/>
        <v>N/A</v>
      </c>
      <c r="G220" s="35">
        <v>11</v>
      </c>
      <c r="H220" s="43" t="str">
        <f t="shared" si="60"/>
        <v>N/A</v>
      </c>
      <c r="I220" s="12">
        <v>-33.299999999999997</v>
      </c>
      <c r="J220" s="12">
        <v>50</v>
      </c>
      <c r="K220" s="44" t="s">
        <v>732</v>
      </c>
      <c r="L220" s="9" t="str">
        <f t="shared" si="61"/>
        <v>No</v>
      </c>
    </row>
    <row r="221" spans="1:12" ht="25.5" x14ac:dyDescent="0.2">
      <c r="A221" s="4" t="s">
        <v>1063</v>
      </c>
      <c r="B221" s="34" t="s">
        <v>217</v>
      </c>
      <c r="C221" s="35">
        <v>11</v>
      </c>
      <c r="D221" s="43" t="str">
        <f t="shared" si="58"/>
        <v>N/A</v>
      </c>
      <c r="E221" s="35">
        <v>11</v>
      </c>
      <c r="F221" s="43" t="str">
        <f t="shared" si="59"/>
        <v>N/A</v>
      </c>
      <c r="G221" s="35">
        <v>11</v>
      </c>
      <c r="H221" s="43" t="str">
        <f t="shared" si="60"/>
        <v>N/A</v>
      </c>
      <c r="I221" s="12">
        <v>0</v>
      </c>
      <c r="J221" s="12">
        <v>100</v>
      </c>
      <c r="K221" s="44" t="s">
        <v>732</v>
      </c>
      <c r="L221" s="9" t="str">
        <f t="shared" si="61"/>
        <v>No</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1.6604177824999999</v>
      </c>
      <c r="D235" s="43" t="str">
        <f>IF($B235="N/A","N/A",IF(C235&lt;15,"Yes","No"))</f>
        <v>Yes</v>
      </c>
      <c r="E235" s="8">
        <v>1.5228766939</v>
      </c>
      <c r="F235" s="43" t="str">
        <f>IF($B235="N/A","N/A",IF(E235&lt;15,"Yes","No"))</f>
        <v>Yes</v>
      </c>
      <c r="G235" s="8">
        <v>1.1872998933000001</v>
      </c>
      <c r="H235" s="43" t="str">
        <f>IF($B235="N/A","N/A",IF(G235&lt;15,"Yes","No"))</f>
        <v>Yes</v>
      </c>
      <c r="I235" s="12">
        <v>-8.2799999999999994</v>
      </c>
      <c r="J235" s="12">
        <v>-22</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174</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0.97087378639999999</v>
      </c>
      <c r="D237" s="43" t="str">
        <f>IF($B237="N/A","N/A",IF(C237&lt;10,"Yes","No"))</f>
        <v>Yes</v>
      </c>
      <c r="E237" s="8">
        <v>1.1048979317000001</v>
      </c>
      <c r="F237" s="43" t="str">
        <f>IF($B237="N/A","N/A",IF(E237&lt;10,"Yes","No"))</f>
        <v>Yes</v>
      </c>
      <c r="G237" s="8">
        <v>1.1609287429999999</v>
      </c>
      <c r="H237" s="43" t="str">
        <f>IF($B237="N/A","N/A",IF(G237&lt;10,"Yes","No"))</f>
        <v>Yes</v>
      </c>
      <c r="I237" s="12">
        <v>13.8</v>
      </c>
      <c r="J237" s="12">
        <v>5.0709999999999997</v>
      </c>
      <c r="K237" s="44" t="s">
        <v>732</v>
      </c>
      <c r="L237" s="9" t="str">
        <f t="shared" si="63"/>
        <v>Yes</v>
      </c>
    </row>
    <row r="238" spans="1:12" x14ac:dyDescent="0.2">
      <c r="A238" s="2" t="s">
        <v>72</v>
      </c>
      <c r="B238" s="34" t="s">
        <v>217</v>
      </c>
      <c r="C238" s="8">
        <v>7.4852704874000002</v>
      </c>
      <c r="D238" s="43" t="str">
        <f t="shared" si="58"/>
        <v>N/A</v>
      </c>
      <c r="E238" s="8">
        <v>8.0705756071000003</v>
      </c>
      <c r="F238" s="43" t="str">
        <f t="shared" si="59"/>
        <v>N/A</v>
      </c>
      <c r="G238" s="8">
        <v>6.9170224119999997</v>
      </c>
      <c r="H238" s="43" t="str">
        <f>IF($B238="N/A","N/A",IF(G238&gt;10,"No",IF(G238&lt;-10,"No","Yes")))</f>
        <v>N/A</v>
      </c>
      <c r="I238" s="12">
        <v>7.819</v>
      </c>
      <c r="J238" s="12">
        <v>-14.3</v>
      </c>
      <c r="K238" s="44" t="s">
        <v>732</v>
      </c>
      <c r="L238" s="9" t="str">
        <f t="shared" si="63"/>
        <v>Yes</v>
      </c>
    </row>
    <row r="239" spans="1:12" ht="25.5" x14ac:dyDescent="0.2">
      <c r="A239" s="16" t="s">
        <v>1080</v>
      </c>
      <c r="B239" s="34" t="s">
        <v>293</v>
      </c>
      <c r="C239" s="9">
        <v>1.5666845206</v>
      </c>
      <c r="D239" s="43" t="str">
        <f>IF($B239="N/A","N/A",IF(C239&lt;15,"Yes","No"))</f>
        <v>Yes</v>
      </c>
      <c r="E239" s="9">
        <v>1.4490809069999999</v>
      </c>
      <c r="F239" s="43" t="str">
        <f>IF($B239="N/A","N/A",IF(E239&lt;15,"Yes","No"))</f>
        <v>Yes</v>
      </c>
      <c r="G239" s="9">
        <v>1.1072572037999999</v>
      </c>
      <c r="H239" s="43" t="str">
        <f>IF($B239="N/A","N/A",IF(G239&lt;15,"Yes","No"))</f>
        <v>Yes</v>
      </c>
      <c r="I239" s="12">
        <v>-7.51</v>
      </c>
      <c r="J239" s="12">
        <v>-23.6</v>
      </c>
      <c r="K239" s="44" t="s">
        <v>732</v>
      </c>
      <c r="L239" s="9" t="str">
        <f t="shared" si="63"/>
        <v>Yes</v>
      </c>
    </row>
    <row r="240" spans="1:12" ht="25.5" x14ac:dyDescent="0.2">
      <c r="A240" s="16" t="s">
        <v>156</v>
      </c>
      <c r="B240" s="34" t="s">
        <v>217</v>
      </c>
      <c r="C240" s="35">
        <v>84</v>
      </c>
      <c r="D240" s="43" t="str">
        <f>IF($B240="N/A","N/A",IF(C240&gt;10,"No",IF(C240&lt;-10,"No","Yes")))</f>
        <v>N/A</v>
      </c>
      <c r="E240" s="35">
        <v>25</v>
      </c>
      <c r="F240" s="43" t="str">
        <f>IF($B240="N/A","N/A",IF(E240&gt;10,"No",IF(E240&lt;-10,"No","Yes")))</f>
        <v>N/A</v>
      </c>
      <c r="G240" s="35">
        <v>29</v>
      </c>
      <c r="H240" s="43" t="str">
        <f>IF($B240="N/A","N/A",IF(G240&gt;10,"No",IF(G240&lt;-10,"No","Yes")))</f>
        <v>N/A</v>
      </c>
      <c r="I240" s="12">
        <v>-70.2</v>
      </c>
      <c r="J240" s="12">
        <v>16</v>
      </c>
      <c r="K240" s="44" t="s">
        <v>732</v>
      </c>
      <c r="L240" s="9" t="str">
        <f>IF(J240="Div by 0", "N/A", IF(K240="N/A","N/A", IF(J240&gt;VALUE(MID(K240,1,2)), "No", IF(J240&lt;-1*VALUE(MID(K240,1,2)), "No", "Yes"))))</f>
        <v>Yes</v>
      </c>
    </row>
    <row r="241" spans="1:12" x14ac:dyDescent="0.2">
      <c r="A241" s="16" t="s">
        <v>1081</v>
      </c>
      <c r="B241" s="34" t="s">
        <v>217</v>
      </c>
      <c r="C241" s="35">
        <v>14832</v>
      </c>
      <c r="D241" s="43" t="str">
        <f t="shared" ref="D241" si="67">IF($B241="N/A","N/A",IF(C241&gt;10,"No",IF(C241&lt;-10,"No","Yes")))</f>
        <v>N/A</v>
      </c>
      <c r="E241" s="35">
        <v>14843</v>
      </c>
      <c r="F241" s="43" t="str">
        <f t="shared" ref="F241" si="68">IF($B241="N/A","N/A",IF(E241&gt;10,"No",IF(E241&lt;-10,"No","Yes")))</f>
        <v>N/A</v>
      </c>
      <c r="G241" s="35">
        <v>14988</v>
      </c>
      <c r="H241" s="43" t="str">
        <f>IF($B241="N/A","N/A",IF(G241&gt;10,"No",IF(G241&lt;-10,"No","Yes")))</f>
        <v>N/A</v>
      </c>
      <c r="I241" s="12">
        <v>7.4200000000000002E-2</v>
      </c>
      <c r="J241" s="12">
        <v>0.97689999999999999</v>
      </c>
      <c r="K241" s="44" t="s">
        <v>732</v>
      </c>
      <c r="L241" s="9" t="str">
        <f>IF(J241="Div by 0", "N/A", IF(OR(J241="N/A",K241="N/A"),"N/A", IF(J241&gt;VALUE(MID(K241,1,2)), "No", IF(J241&lt;-1*VALUE(MID(K241,1,2)), "No", "Yes"))))</f>
        <v>Yes</v>
      </c>
    </row>
    <row r="242" spans="1:12" x14ac:dyDescent="0.2">
      <c r="A242" s="6" t="s">
        <v>1082</v>
      </c>
      <c r="B242" s="34" t="s">
        <v>217</v>
      </c>
      <c r="C242" s="35">
        <v>103845</v>
      </c>
      <c r="D242" s="43" t="str">
        <f>IF($B242="N/A","N/A",IF(C242&gt;10,"No",IF(C242&lt;-10,"No","Yes")))</f>
        <v>N/A</v>
      </c>
      <c r="E242" s="35">
        <v>113192</v>
      </c>
      <c r="F242" s="43" t="str">
        <f>IF($B242="N/A","N/A",IF(E242&gt;10,"No",IF(E242&lt;-10,"No","Yes")))</f>
        <v>N/A</v>
      </c>
      <c r="G242" s="35">
        <v>120612</v>
      </c>
      <c r="H242" s="43" t="str">
        <f>IF($B242="N/A","N/A",IF(G242&gt;10,"No",IF(G242&lt;-10,"No","Yes")))</f>
        <v>N/A</v>
      </c>
      <c r="I242" s="12">
        <v>9.0009999999999994</v>
      </c>
      <c r="J242" s="12">
        <v>6.5549999999999997</v>
      </c>
      <c r="K242" s="44" t="s">
        <v>732</v>
      </c>
      <c r="L242" s="9" t="str">
        <f t="shared" ref="L242:L275" si="69">IF(J242="Div by 0", "N/A", IF(K242="N/A","N/A", IF(J242&gt;VALUE(MID(K242,1,2)), "No", IF(J242&lt;-1*VALUE(MID(K242,1,2)), "No", "Yes"))))</f>
        <v>Yes</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0.14036252099999999</v>
      </c>
      <c r="D244" s="43" t="str">
        <f>IF($B244="N/A","N/A",IF(C244&gt;10,"No",IF(C244&lt;-10,"No","Yes")))</f>
        <v>N/A</v>
      </c>
      <c r="E244" s="8">
        <v>0.1688253334</v>
      </c>
      <c r="F244" s="43" t="str">
        <f>IF($B244="N/A","N/A",IF(E244&gt;10,"No",IF(E244&lt;-10,"No","Yes")))</f>
        <v>N/A</v>
      </c>
      <c r="G244" s="8">
        <v>0.20136948129999999</v>
      </c>
      <c r="H244" s="43" t="str">
        <f>IF($B244="N/A","N/A",IF(G244&gt;10,"No",IF(G244&lt;-10,"No","Yes")))</f>
        <v>N/A</v>
      </c>
      <c r="I244" s="12">
        <v>20.28</v>
      </c>
      <c r="J244" s="12">
        <v>19.28</v>
      </c>
      <c r="K244" s="44" t="s">
        <v>732</v>
      </c>
      <c r="L244" s="9" t="str">
        <f t="shared" si="69"/>
        <v>Yes</v>
      </c>
    </row>
    <row r="245" spans="1:12" x14ac:dyDescent="0.2">
      <c r="A245" s="2" t="s">
        <v>1085</v>
      </c>
      <c r="B245" s="34" t="s">
        <v>217</v>
      </c>
      <c r="C245" s="8">
        <v>2.5522650195000001</v>
      </c>
      <c r="D245" s="43" t="str">
        <f t="shared" ref="D245:D273" si="70">IF($B245="N/A","N/A",IF(C245&gt;10,"No",IF(C245&lt;-10,"No","Yes")))</f>
        <v>N/A</v>
      </c>
      <c r="E245" s="8">
        <v>2.4372115178999998</v>
      </c>
      <c r="F245" s="43" t="str">
        <f t="shared" ref="F245:F273" si="71">IF($B245="N/A","N/A",IF(E245&gt;10,"No",IF(E245&lt;-10,"No","Yes")))</f>
        <v>N/A</v>
      </c>
      <c r="G245" s="8">
        <v>2.3121496385000002</v>
      </c>
      <c r="H245" s="43" t="str">
        <f t="shared" ref="H245:H273" si="72">IF($B245="N/A","N/A",IF(G245&gt;10,"No",IF(G245&lt;-10,"No","Yes")))</f>
        <v>N/A</v>
      </c>
      <c r="I245" s="12">
        <v>-4.51</v>
      </c>
      <c r="J245" s="12">
        <v>-5.13</v>
      </c>
      <c r="K245" s="44" t="s">
        <v>732</v>
      </c>
      <c r="L245" s="9" t="str">
        <f t="shared" si="69"/>
        <v>Yes</v>
      </c>
    </row>
    <row r="246" spans="1:12" x14ac:dyDescent="0.2">
      <c r="A246" s="2" t="s">
        <v>1086</v>
      </c>
      <c r="B246" s="34" t="s">
        <v>217</v>
      </c>
      <c r="C246" s="8">
        <v>66.861056978999997</v>
      </c>
      <c r="D246" s="43" t="str">
        <f t="shared" si="70"/>
        <v>N/A</v>
      </c>
      <c r="E246" s="8">
        <v>67.103898521000005</v>
      </c>
      <c r="F246" s="43" t="str">
        <f t="shared" si="71"/>
        <v>N/A</v>
      </c>
      <c r="G246" s="8">
        <v>66.099119576999996</v>
      </c>
      <c r="H246" s="43" t="str">
        <f t="shared" si="72"/>
        <v>N/A</v>
      </c>
      <c r="I246" s="12">
        <v>0.36320000000000002</v>
      </c>
      <c r="J246" s="12">
        <v>-1.5</v>
      </c>
      <c r="K246" s="44" t="s">
        <v>732</v>
      </c>
      <c r="L246" s="9" t="str">
        <f t="shared" si="69"/>
        <v>Yes</v>
      </c>
    </row>
    <row r="247" spans="1:12" x14ac:dyDescent="0.2">
      <c r="A247" s="2" t="s">
        <v>1087</v>
      </c>
      <c r="B247" s="34" t="s">
        <v>217</v>
      </c>
      <c r="C247" s="8">
        <v>8.6667629999999992E-3</v>
      </c>
      <c r="D247" s="43" t="str">
        <f t="shared" si="70"/>
        <v>N/A</v>
      </c>
      <c r="E247" s="8">
        <v>7.9510919000000003E-3</v>
      </c>
      <c r="F247" s="43" t="str">
        <f t="shared" si="71"/>
        <v>N/A</v>
      </c>
      <c r="G247" s="8">
        <v>8.291049E-3</v>
      </c>
      <c r="H247" s="43" t="str">
        <f t="shared" si="72"/>
        <v>N/A</v>
      </c>
      <c r="I247" s="12">
        <v>-8.26</v>
      </c>
      <c r="J247" s="12">
        <v>4.2759999999999998</v>
      </c>
      <c r="K247" s="44" t="s">
        <v>732</v>
      </c>
      <c r="L247" s="9" t="str">
        <f t="shared" si="69"/>
        <v>Yes</v>
      </c>
    </row>
    <row r="248" spans="1:12" x14ac:dyDescent="0.2">
      <c r="A248" s="6" t="s">
        <v>1088</v>
      </c>
      <c r="B248" s="34" t="s">
        <v>217</v>
      </c>
      <c r="C248" s="35">
        <v>612278</v>
      </c>
      <c r="D248" s="43" t="str">
        <f t="shared" si="70"/>
        <v>N/A</v>
      </c>
      <c r="E248" s="35">
        <v>649723</v>
      </c>
      <c r="F248" s="43" t="str">
        <f t="shared" si="71"/>
        <v>N/A</v>
      </c>
      <c r="G248" s="35">
        <v>696462</v>
      </c>
      <c r="H248" s="43" t="str">
        <f t="shared" si="72"/>
        <v>N/A</v>
      </c>
      <c r="I248" s="12">
        <v>6.1159999999999997</v>
      </c>
      <c r="J248" s="12">
        <v>7.194</v>
      </c>
      <c r="K248" s="44" t="s">
        <v>732</v>
      </c>
      <c r="L248" s="9" t="str">
        <f t="shared" si="69"/>
        <v>Yes</v>
      </c>
    </row>
    <row r="249" spans="1:12" x14ac:dyDescent="0.2">
      <c r="A249" s="2" t="s">
        <v>1089</v>
      </c>
      <c r="B249" s="34" t="s">
        <v>217</v>
      </c>
      <c r="C249" s="8">
        <v>13.883802231000001</v>
      </c>
      <c r="D249" s="43" t="str">
        <f t="shared" si="70"/>
        <v>N/A</v>
      </c>
      <c r="E249" s="8">
        <v>14.378878507</v>
      </c>
      <c r="F249" s="43" t="str">
        <f t="shared" si="71"/>
        <v>N/A</v>
      </c>
      <c r="G249" s="8">
        <v>10.815551008</v>
      </c>
      <c r="H249" s="43" t="str">
        <f t="shared" si="72"/>
        <v>N/A</v>
      </c>
      <c r="I249" s="12">
        <v>3.5659999999999998</v>
      </c>
      <c r="J249" s="12">
        <v>-24.8</v>
      </c>
      <c r="K249" s="44" t="s">
        <v>732</v>
      </c>
      <c r="L249" s="9" t="str">
        <f t="shared" si="69"/>
        <v>Yes</v>
      </c>
    </row>
    <row r="250" spans="1:12" x14ac:dyDescent="0.2">
      <c r="A250" s="2" t="s">
        <v>1090</v>
      </c>
      <c r="B250" s="34" t="s">
        <v>217</v>
      </c>
      <c r="C250" s="8">
        <v>54.956635605000002</v>
      </c>
      <c r="D250" s="43" t="str">
        <f t="shared" si="70"/>
        <v>N/A</v>
      </c>
      <c r="E250" s="8">
        <v>55.299675872999998</v>
      </c>
      <c r="F250" s="43" t="str">
        <f t="shared" si="71"/>
        <v>N/A</v>
      </c>
      <c r="G250" s="8">
        <v>54.181055227000002</v>
      </c>
      <c r="H250" s="43" t="str">
        <f t="shared" si="72"/>
        <v>N/A</v>
      </c>
      <c r="I250" s="12">
        <v>0.62419999999999998</v>
      </c>
      <c r="J250" s="12">
        <v>-2.02</v>
      </c>
      <c r="K250" s="44" t="s">
        <v>732</v>
      </c>
      <c r="L250" s="9" t="str">
        <f t="shared" si="69"/>
        <v>Yes</v>
      </c>
    </row>
    <row r="251" spans="1:12" x14ac:dyDescent="0.2">
      <c r="A251" s="2" t="s">
        <v>1091</v>
      </c>
      <c r="B251" s="34" t="s">
        <v>217</v>
      </c>
      <c r="C251" s="8">
        <v>90.117300178999997</v>
      </c>
      <c r="D251" s="43" t="str">
        <f t="shared" si="70"/>
        <v>N/A</v>
      </c>
      <c r="E251" s="8">
        <v>90.181753971000006</v>
      </c>
      <c r="F251" s="43" t="str">
        <f t="shared" si="71"/>
        <v>N/A</v>
      </c>
      <c r="G251" s="8">
        <v>91.049999056000004</v>
      </c>
      <c r="H251" s="43" t="str">
        <f t="shared" si="72"/>
        <v>N/A</v>
      </c>
      <c r="I251" s="12">
        <v>7.1499999999999994E-2</v>
      </c>
      <c r="J251" s="12">
        <v>0.96279999999999999</v>
      </c>
      <c r="K251" s="44" t="s">
        <v>732</v>
      </c>
      <c r="L251" s="9" t="str">
        <f t="shared" si="69"/>
        <v>Yes</v>
      </c>
    </row>
    <row r="252" spans="1:12" x14ac:dyDescent="0.2">
      <c r="A252" s="2" t="s">
        <v>1092</v>
      </c>
      <c r="B252" s="34" t="s">
        <v>217</v>
      </c>
      <c r="C252" s="8">
        <v>48.430819348</v>
      </c>
      <c r="D252" s="43" t="str">
        <f t="shared" si="70"/>
        <v>N/A</v>
      </c>
      <c r="E252" s="8">
        <v>46.294277205</v>
      </c>
      <c r="F252" s="43" t="str">
        <f t="shared" si="71"/>
        <v>N/A</v>
      </c>
      <c r="G252" s="8">
        <v>46.175949809000002</v>
      </c>
      <c r="H252" s="43" t="str">
        <f t="shared" si="72"/>
        <v>N/A</v>
      </c>
      <c r="I252" s="12">
        <v>-4.41</v>
      </c>
      <c r="J252" s="12">
        <v>-0.25600000000000001</v>
      </c>
      <c r="K252" s="44" t="s">
        <v>732</v>
      </c>
      <c r="L252" s="9" t="str">
        <f t="shared" si="69"/>
        <v>Yes</v>
      </c>
    </row>
    <row r="253" spans="1:12" x14ac:dyDescent="0.2">
      <c r="A253" s="2" t="s">
        <v>1093</v>
      </c>
      <c r="B253" s="34" t="s">
        <v>217</v>
      </c>
      <c r="C253" s="8">
        <v>4.3893460160000002</v>
      </c>
      <c r="D253" s="43" t="str">
        <f t="shared" si="70"/>
        <v>N/A</v>
      </c>
      <c r="E253" s="8">
        <v>4.4894516586000002</v>
      </c>
      <c r="F253" s="43" t="str">
        <f t="shared" si="71"/>
        <v>N/A</v>
      </c>
      <c r="G253" s="8">
        <v>3.2949392787999998</v>
      </c>
      <c r="H253" s="43" t="str">
        <f t="shared" si="72"/>
        <v>N/A</v>
      </c>
      <c r="I253" s="12">
        <v>2.2810000000000001</v>
      </c>
      <c r="J253" s="12">
        <v>-26.6</v>
      </c>
      <c r="K253" s="44" t="s">
        <v>732</v>
      </c>
      <c r="L253" s="9" t="str">
        <f t="shared" si="69"/>
        <v>Yes</v>
      </c>
    </row>
    <row r="254" spans="1:12" x14ac:dyDescent="0.2">
      <c r="A254" s="2" t="s">
        <v>1094</v>
      </c>
      <c r="B254" s="34" t="s">
        <v>217</v>
      </c>
      <c r="C254" s="8">
        <v>92.899303911000004</v>
      </c>
      <c r="D254" s="43" t="str">
        <f t="shared" si="70"/>
        <v>N/A</v>
      </c>
      <c r="E254" s="8">
        <v>96.477883652000003</v>
      </c>
      <c r="F254" s="43" t="str">
        <f t="shared" si="71"/>
        <v>N/A</v>
      </c>
      <c r="G254" s="8">
        <v>97.925371377000005</v>
      </c>
      <c r="H254" s="43" t="str">
        <f t="shared" si="72"/>
        <v>N/A</v>
      </c>
      <c r="I254" s="12">
        <v>3.8519999999999999</v>
      </c>
      <c r="J254" s="12">
        <v>1.5</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103845</v>
      </c>
      <c r="D272" s="43" t="str">
        <f t="shared" si="70"/>
        <v>N/A</v>
      </c>
      <c r="E272" s="35">
        <v>113192</v>
      </c>
      <c r="F272" s="43" t="str">
        <f t="shared" si="71"/>
        <v>N/A</v>
      </c>
      <c r="G272" s="35">
        <v>120612</v>
      </c>
      <c r="H272" s="43" t="str">
        <f t="shared" si="72"/>
        <v>N/A</v>
      </c>
      <c r="I272" s="12">
        <v>9.0009999999999994</v>
      </c>
      <c r="J272" s="12">
        <v>6.5549999999999997</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1</v>
      </c>
      <c r="D274" s="43" t="str">
        <f t="shared" ref="D274:D275" si="73">IF($B274="N/A","N/A",IF(C274&gt;0,"No",IF(C274&lt;0,"No","Yes")))</f>
        <v>No</v>
      </c>
      <c r="E274" s="1">
        <v>0</v>
      </c>
      <c r="F274" s="43" t="str">
        <f t="shared" ref="F274:F275" si="74">IF($B274="N/A","N/A",IF(E274&gt;0,"No",IF(E274&lt;0,"No","Yes")))</f>
        <v>Yes</v>
      </c>
      <c r="G274" s="1">
        <v>0</v>
      </c>
      <c r="H274" s="43" t="str">
        <f t="shared" ref="H274:H275" si="75">IF($B274="N/A","N/A",IF(G274&gt;0,"No",IF(G274&lt;0,"No","Yes")))</f>
        <v>Yes</v>
      </c>
      <c r="I274" s="12">
        <v>-100</v>
      </c>
      <c r="J274" s="12" t="s">
        <v>1743</v>
      </c>
      <c r="K274" s="44" t="s">
        <v>732</v>
      </c>
      <c r="L274" s="9" t="str">
        <f t="shared" si="69"/>
        <v>N/A</v>
      </c>
    </row>
    <row r="275" spans="1:12" x14ac:dyDescent="0.2">
      <c r="A275" s="2" t="s">
        <v>159</v>
      </c>
      <c r="B275" s="47" t="s">
        <v>221</v>
      </c>
      <c r="C275" s="1">
        <v>0</v>
      </c>
      <c r="D275" s="43" t="str">
        <f t="shared" si="73"/>
        <v>Yes</v>
      </c>
      <c r="E275" s="1">
        <v>1</v>
      </c>
      <c r="F275" s="43" t="str">
        <f t="shared" si="74"/>
        <v>No</v>
      </c>
      <c r="G275" s="1">
        <v>0</v>
      </c>
      <c r="H275" s="43" t="str">
        <f t="shared" si="75"/>
        <v>Yes</v>
      </c>
      <c r="I275" s="12" t="s">
        <v>1743</v>
      </c>
      <c r="J275" s="12">
        <v>-100</v>
      </c>
      <c r="K275" s="44" t="s">
        <v>732</v>
      </c>
      <c r="L275" s="9" t="str">
        <f t="shared" si="69"/>
        <v>No</v>
      </c>
    </row>
    <row r="276" spans="1:12" x14ac:dyDescent="0.2">
      <c r="A276" s="16" t="s">
        <v>689</v>
      </c>
      <c r="B276" s="1" t="s">
        <v>217</v>
      </c>
      <c r="C276" s="1" t="s">
        <v>217</v>
      </c>
      <c r="D276" s="11" t="str">
        <f t="shared" ref="D276:D283" si="76">IF($B276="N/A","N/A",IF(C276&gt;10,"No",IF(C276&lt;-10,"No","Yes")))</f>
        <v>N/A</v>
      </c>
      <c r="E276" s="1">
        <v>734758</v>
      </c>
      <c r="F276" s="11" t="str">
        <f t="shared" ref="F276:F277" si="77">IF($B276="N/A","N/A",IF(E276&gt;10,"No",IF(E276&lt;-10,"No","Yes")))</f>
        <v>N/A</v>
      </c>
      <c r="G276" s="1">
        <v>785796</v>
      </c>
      <c r="H276" s="11" t="str">
        <f t="shared" ref="H276:H277" si="78">IF($B276="N/A","N/A",IF(G276&gt;10,"No",IF(G276&lt;-10,"No","Yes")))</f>
        <v>N/A</v>
      </c>
      <c r="I276" s="12" t="s">
        <v>217</v>
      </c>
      <c r="J276" s="12">
        <v>6.9459999999999997</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613204.5</v>
      </c>
      <c r="F277" s="11" t="str">
        <f t="shared" si="77"/>
        <v>N/A</v>
      </c>
      <c r="G277" s="1">
        <v>662147</v>
      </c>
      <c r="H277" s="11" t="str">
        <f t="shared" si="78"/>
        <v>N/A</v>
      </c>
      <c r="I277" s="12" t="s">
        <v>217</v>
      </c>
      <c r="J277" s="12">
        <v>7.9809999999999999</v>
      </c>
      <c r="K277" s="1" t="s">
        <v>217</v>
      </c>
      <c r="L277" s="9" t="str">
        <f t="shared" si="79"/>
        <v>N/A</v>
      </c>
    </row>
    <row r="278" spans="1:12" x14ac:dyDescent="0.2">
      <c r="A278" s="16" t="s">
        <v>691</v>
      </c>
      <c r="B278" s="1" t="s">
        <v>217</v>
      </c>
      <c r="C278" s="1">
        <v>2129</v>
      </c>
      <c r="D278" s="11" t="str">
        <f t="shared" si="76"/>
        <v>N/A</v>
      </c>
      <c r="E278" s="1">
        <v>1720</v>
      </c>
      <c r="F278" s="11" t="str">
        <f t="shared" ref="F278:F283" si="80">IF($B278="N/A","N/A",IF(E278&gt;10,"No",IF(E278&lt;-10,"No","Yes")))</f>
        <v>N/A</v>
      </c>
      <c r="G278" s="1">
        <v>1742</v>
      </c>
      <c r="H278" s="11" t="str">
        <f t="shared" ref="H278:H283" si="81">IF($B278="N/A","N/A",IF(G278&gt;10,"No",IF(G278&lt;-10,"No","Yes")))</f>
        <v>N/A</v>
      </c>
      <c r="I278" s="12">
        <v>-19.2</v>
      </c>
      <c r="J278" s="12">
        <v>1.2789999999999999</v>
      </c>
      <c r="K278" s="1" t="s">
        <v>217</v>
      </c>
      <c r="L278" s="9" t="str">
        <f t="shared" ref="L278:L284" si="82">IF(J278="Div by 0", "N/A", IF(K278="N/A","N/A", IF(J278&gt;VALUE(MID(K278,1,2)), "No", IF(J278&lt;-1*VALUE(MID(K278,1,2)), "No", "Yes"))))</f>
        <v>N/A</v>
      </c>
    </row>
    <row r="279" spans="1:12" x14ac:dyDescent="0.2">
      <c r="A279" s="16" t="s">
        <v>692</v>
      </c>
      <c r="B279" s="1" t="s">
        <v>217</v>
      </c>
      <c r="C279" s="1">
        <v>5519</v>
      </c>
      <c r="D279" s="11" t="str">
        <f t="shared" si="76"/>
        <v>N/A</v>
      </c>
      <c r="E279" s="1">
        <v>5433</v>
      </c>
      <c r="F279" s="11" t="str">
        <f t="shared" si="80"/>
        <v>N/A</v>
      </c>
      <c r="G279" s="1">
        <v>5297</v>
      </c>
      <c r="H279" s="11" t="str">
        <f t="shared" si="81"/>
        <v>N/A</v>
      </c>
      <c r="I279" s="12">
        <v>-1.56</v>
      </c>
      <c r="J279" s="12">
        <v>-2.5</v>
      </c>
      <c r="K279" s="1" t="s">
        <v>217</v>
      </c>
      <c r="L279" s="9" t="str">
        <f t="shared" si="82"/>
        <v>N/A</v>
      </c>
    </row>
    <row r="280" spans="1:12" x14ac:dyDescent="0.2">
      <c r="A280" s="16" t="s">
        <v>693</v>
      </c>
      <c r="B280" s="1" t="s">
        <v>217</v>
      </c>
      <c r="C280" s="1" t="s">
        <v>1743</v>
      </c>
      <c r="D280" s="11" t="str">
        <f t="shared" si="76"/>
        <v>N/A</v>
      </c>
      <c r="E280" s="1">
        <v>1806.1666667</v>
      </c>
      <c r="F280" s="11" t="str">
        <f t="shared" si="80"/>
        <v>N/A</v>
      </c>
      <c r="G280" s="1">
        <v>1786.8333333</v>
      </c>
      <c r="H280" s="11" t="str">
        <f t="shared" si="81"/>
        <v>N/A</v>
      </c>
      <c r="I280" s="12" t="s">
        <v>1743</v>
      </c>
      <c r="J280" s="12">
        <v>-1.07</v>
      </c>
      <c r="K280" s="1" t="s">
        <v>217</v>
      </c>
      <c r="L280" s="9" t="str">
        <f t="shared" si="82"/>
        <v>N/A</v>
      </c>
    </row>
    <row r="281" spans="1:12" x14ac:dyDescent="0.2">
      <c r="A281" s="16" t="s">
        <v>694</v>
      </c>
      <c r="B281" s="1" t="s">
        <v>217</v>
      </c>
      <c r="C281" s="1">
        <v>104784</v>
      </c>
      <c r="D281" s="11" t="str">
        <f t="shared" si="76"/>
        <v>N/A</v>
      </c>
      <c r="E281" s="1">
        <v>103549</v>
      </c>
      <c r="F281" s="11" t="str">
        <f t="shared" si="80"/>
        <v>N/A</v>
      </c>
      <c r="G281" s="1">
        <v>106518</v>
      </c>
      <c r="H281" s="11" t="str">
        <f t="shared" si="81"/>
        <v>N/A</v>
      </c>
      <c r="I281" s="12">
        <v>-1.18</v>
      </c>
      <c r="J281" s="12">
        <v>2.867</v>
      </c>
      <c r="K281" s="1" t="s">
        <v>217</v>
      </c>
      <c r="L281" s="9" t="str">
        <f t="shared" si="82"/>
        <v>N/A</v>
      </c>
    </row>
    <row r="282" spans="1:12" x14ac:dyDescent="0.2">
      <c r="A282" s="16" t="s">
        <v>695</v>
      </c>
      <c r="B282" s="1" t="s">
        <v>217</v>
      </c>
      <c r="C282" s="1">
        <v>110410</v>
      </c>
      <c r="D282" s="11" t="str">
        <f t="shared" si="76"/>
        <v>N/A</v>
      </c>
      <c r="E282" s="1">
        <v>109629</v>
      </c>
      <c r="F282" s="11" t="str">
        <f t="shared" si="80"/>
        <v>N/A</v>
      </c>
      <c r="G282" s="1">
        <v>112256</v>
      </c>
      <c r="H282" s="11" t="str">
        <f t="shared" si="81"/>
        <v>N/A</v>
      </c>
      <c r="I282" s="12">
        <v>-0.70699999999999996</v>
      </c>
      <c r="J282" s="12">
        <v>2.3959999999999999</v>
      </c>
      <c r="K282" s="1" t="s">
        <v>217</v>
      </c>
      <c r="L282" s="9" t="str">
        <f t="shared" si="82"/>
        <v>N/A</v>
      </c>
    </row>
    <row r="283" spans="1:12" ht="25.5" x14ac:dyDescent="0.2">
      <c r="A283" s="16" t="s">
        <v>696</v>
      </c>
      <c r="B283" s="1" t="s">
        <v>217</v>
      </c>
      <c r="C283" s="1">
        <v>96286.666666999998</v>
      </c>
      <c r="D283" s="11" t="str">
        <f t="shared" si="76"/>
        <v>N/A</v>
      </c>
      <c r="E283" s="1">
        <v>94654.75</v>
      </c>
      <c r="F283" s="11" t="str">
        <f t="shared" si="80"/>
        <v>N/A</v>
      </c>
      <c r="G283" s="1">
        <v>96738.583333000002</v>
      </c>
      <c r="H283" s="11" t="str">
        <f t="shared" si="81"/>
        <v>N/A</v>
      </c>
      <c r="I283" s="12">
        <v>-1.69</v>
      </c>
      <c r="J283" s="12">
        <v>2.202</v>
      </c>
      <c r="K283" s="1" t="s">
        <v>217</v>
      </c>
      <c r="L283" s="9" t="str">
        <f t="shared" si="82"/>
        <v>N/A</v>
      </c>
    </row>
    <row r="284" spans="1:12" x14ac:dyDescent="0.2">
      <c r="A284" s="16" t="s">
        <v>403</v>
      </c>
      <c r="B284" s="34" t="s">
        <v>294</v>
      </c>
      <c r="C284" s="8">
        <v>50.874416166000003</v>
      </c>
      <c r="D284" s="43" t="str">
        <f>IF($B284="N/A","N/A",IF(C284&lt;=40,"Yes","No"))</f>
        <v>No</v>
      </c>
      <c r="E284" s="8">
        <v>50.594880363999998</v>
      </c>
      <c r="F284" s="43" t="str">
        <f>IF($B284="N/A","N/A",IF(E284&lt;=40,"Yes","No"))</f>
        <v>No</v>
      </c>
      <c r="G284" s="8">
        <v>51.438091559</v>
      </c>
      <c r="H284" s="43" t="str">
        <f>IF($B284="N/A","N/A",IF(G284&lt;=40,"Yes","No"))</f>
        <v>No</v>
      </c>
      <c r="I284" s="12">
        <v>-0.54900000000000004</v>
      </c>
      <c r="J284" s="12">
        <v>1.667</v>
      </c>
      <c r="K284" s="44" t="s">
        <v>734</v>
      </c>
      <c r="L284" s="9" t="str">
        <f t="shared" si="82"/>
        <v>Yes</v>
      </c>
    </row>
    <row r="285" spans="1:12" x14ac:dyDescent="0.2">
      <c r="A285" s="16" t="s">
        <v>697</v>
      </c>
      <c r="B285" s="1" t="s">
        <v>217</v>
      </c>
      <c r="C285" s="1" t="s">
        <v>217</v>
      </c>
      <c r="D285" s="11" t="str">
        <f t="shared" ref="D285:D303" si="83">IF($B285="N/A","N/A",IF(C285&gt;10,"No",IF(C285&lt;-10,"No","Yes")))</f>
        <v>N/A</v>
      </c>
      <c r="E285" s="1">
        <v>48555</v>
      </c>
      <c r="F285" s="11" t="str">
        <f t="shared" ref="F285:F286" si="84">IF($B285="N/A","N/A",IF(E285&gt;10,"No",IF(E285&lt;-10,"No","Yes")))</f>
        <v>N/A</v>
      </c>
      <c r="G285" s="1">
        <v>48599</v>
      </c>
      <c r="H285" s="11" t="str">
        <f t="shared" ref="H285:H286" si="85">IF($B285="N/A","N/A",IF(G285&gt;10,"No",IF(G285&lt;-10,"No","Yes")))</f>
        <v>N/A</v>
      </c>
      <c r="I285" s="12" t="s">
        <v>217</v>
      </c>
      <c r="J285" s="12">
        <v>9.06E-2</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20601.75</v>
      </c>
      <c r="F286" s="11" t="str">
        <f t="shared" si="84"/>
        <v>N/A</v>
      </c>
      <c r="G286" s="1">
        <v>20716.333332999999</v>
      </c>
      <c r="H286" s="11" t="str">
        <f t="shared" si="85"/>
        <v>N/A</v>
      </c>
      <c r="I286" s="12" t="s">
        <v>217</v>
      </c>
      <c r="J286" s="12">
        <v>0.55620000000000003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72473</v>
      </c>
      <c r="D289" s="11" t="str">
        <f t="shared" si="83"/>
        <v>N/A</v>
      </c>
      <c r="E289" s="1">
        <v>78018</v>
      </c>
      <c r="F289" s="11" t="str">
        <f t="shared" ref="F289:F303" si="90">IF($B289="N/A","N/A",IF(E289&gt;10,"No",IF(E289&lt;-10,"No","Yes")))</f>
        <v>N/A</v>
      </c>
      <c r="G289" s="1">
        <v>85457</v>
      </c>
      <c r="H289" s="11" t="str">
        <f t="shared" ref="H289:H303" si="91">IF($B289="N/A","N/A",IF(G289&gt;10,"No",IF(G289&lt;-10,"No","Yes")))</f>
        <v>N/A</v>
      </c>
      <c r="I289" s="12">
        <v>7.6509999999999998</v>
      </c>
      <c r="J289" s="12">
        <v>9.5350000000000001</v>
      </c>
      <c r="K289" s="1" t="s">
        <v>217</v>
      </c>
      <c r="L289" s="9" t="str">
        <f t="shared" ref="L289:L300" si="92">IF(J289="Div by 0", "N/A", IF(K289="N/A","N/A", IF(J289&gt;VALUE(MID(K289,1,2)), "No", IF(J289&lt;-1*VALUE(MID(K289,1,2)), "No", "Yes"))))</f>
        <v>N/A</v>
      </c>
    </row>
    <row r="290" spans="1:12" x14ac:dyDescent="0.2">
      <c r="A290" s="16" t="s">
        <v>701</v>
      </c>
      <c r="B290" s="1" t="s">
        <v>217</v>
      </c>
      <c r="C290" s="1">
        <v>103845</v>
      </c>
      <c r="D290" s="11" t="str">
        <f t="shared" si="83"/>
        <v>N/A</v>
      </c>
      <c r="E290" s="1">
        <v>113192</v>
      </c>
      <c r="F290" s="11" t="str">
        <f t="shared" si="90"/>
        <v>N/A</v>
      </c>
      <c r="G290" s="1">
        <v>120611</v>
      </c>
      <c r="H290" s="11" t="str">
        <f t="shared" si="91"/>
        <v>N/A</v>
      </c>
      <c r="I290" s="12">
        <v>9.0009999999999994</v>
      </c>
      <c r="J290" s="12">
        <v>6.5540000000000003</v>
      </c>
      <c r="K290" s="1" t="s">
        <v>217</v>
      </c>
      <c r="L290" s="9" t="str">
        <f t="shared" si="92"/>
        <v>N/A</v>
      </c>
    </row>
    <row r="291" spans="1:12" x14ac:dyDescent="0.2">
      <c r="A291" s="16" t="s">
        <v>719</v>
      </c>
      <c r="B291" s="34" t="s">
        <v>217</v>
      </c>
      <c r="C291" s="13">
        <v>2.888921E-3</v>
      </c>
      <c r="D291" s="11" t="str">
        <f t="shared" si="83"/>
        <v>N/A</v>
      </c>
      <c r="E291" s="13">
        <v>2.6503640000000001E-3</v>
      </c>
      <c r="F291" s="11" t="str">
        <f t="shared" si="90"/>
        <v>N/A</v>
      </c>
      <c r="G291" s="13">
        <v>2.4873352999999999E-3</v>
      </c>
      <c r="H291" s="11" t="str">
        <f t="shared" si="91"/>
        <v>N/A</v>
      </c>
      <c r="I291" s="12">
        <v>-8.26</v>
      </c>
      <c r="J291" s="12">
        <v>-6.15</v>
      </c>
      <c r="K291" s="34" t="s">
        <v>217</v>
      </c>
      <c r="L291" s="9" t="str">
        <f t="shared" si="92"/>
        <v>N/A</v>
      </c>
    </row>
    <row r="292" spans="1:12" x14ac:dyDescent="0.2">
      <c r="A292" s="16" t="s">
        <v>712</v>
      </c>
      <c r="B292" s="1" t="s">
        <v>217</v>
      </c>
      <c r="C292" s="1">
        <v>70102.416666999998</v>
      </c>
      <c r="D292" s="11" t="str">
        <f t="shared" si="83"/>
        <v>N/A</v>
      </c>
      <c r="E292" s="1">
        <v>74952.75</v>
      </c>
      <c r="F292" s="11" t="str">
        <f t="shared" si="90"/>
        <v>N/A</v>
      </c>
      <c r="G292" s="1">
        <v>79787.333333000002</v>
      </c>
      <c r="H292" s="11" t="str">
        <f t="shared" si="91"/>
        <v>N/A</v>
      </c>
      <c r="I292" s="12">
        <v>6.9189999999999996</v>
      </c>
      <c r="J292" s="12">
        <v>6.45</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184620</v>
      </c>
      <c r="F308" s="1" t="s">
        <v>217</v>
      </c>
      <c r="G308" s="1">
        <v>194573</v>
      </c>
      <c r="H308" s="1" t="s">
        <v>217</v>
      </c>
      <c r="I308" s="12" t="s">
        <v>217</v>
      </c>
      <c r="J308" s="12">
        <v>5.391</v>
      </c>
      <c r="K308" s="1" t="s">
        <v>217</v>
      </c>
      <c r="L308" s="9" t="str">
        <f>IF(J308="Div by 0", "N/A", IF(K308="N/A","N/A", IF(J308&gt;VALUE(MID(K308,1,2)), "No", IF(J308&lt;-1*VALUE(MID(K308,1,2)), "No", "Yes"))))</f>
        <v>N/A</v>
      </c>
    </row>
    <row r="309" spans="1:12" x14ac:dyDescent="0.2">
      <c r="A309" s="72" t="s">
        <v>73</v>
      </c>
      <c r="B309" s="34" t="s">
        <v>217</v>
      </c>
      <c r="C309" s="35">
        <v>755672</v>
      </c>
      <c r="D309" s="43" t="str">
        <f>IF($B309="N/A","N/A",IF(C309&gt;10,"No",IF(C309&lt;-10,"No","Yes")))</f>
        <v>N/A</v>
      </c>
      <c r="E309" s="35">
        <v>800589</v>
      </c>
      <c r="F309" s="43" t="str">
        <f>IF($B309="N/A","N/A",IF(E309&gt;10,"No",IF(E309&lt;-10,"No","Yes")))</f>
        <v>N/A</v>
      </c>
      <c r="G309" s="35">
        <v>857097</v>
      </c>
      <c r="H309" s="43" t="str">
        <f>IF($B309="N/A","N/A",IF(G309&gt;10,"No",IF(G309&lt;-10,"No","Yes")))</f>
        <v>N/A</v>
      </c>
      <c r="I309" s="12">
        <v>5.944</v>
      </c>
      <c r="J309" s="12">
        <v>7.0579999999999998</v>
      </c>
      <c r="K309" s="44" t="s">
        <v>734</v>
      </c>
      <c r="L309" s="9" t="str">
        <f t="shared" ref="L309:L338" si="94">IF(J309="Div by 0", "N/A", IF(K309="N/A","N/A", IF(J309&gt;VALUE(MID(K309,1,2)), "No", IF(J309&lt;-1*VALUE(MID(K309,1,2)), "No", "Yes"))))</f>
        <v>Yes</v>
      </c>
    </row>
    <row r="310" spans="1:12" x14ac:dyDescent="0.2">
      <c r="A310" s="57" t="s">
        <v>186</v>
      </c>
      <c r="B310" s="34" t="s">
        <v>217</v>
      </c>
      <c r="C310" s="35">
        <v>89118</v>
      </c>
      <c r="D310" s="11" t="str">
        <f t="shared" ref="D310:D313" si="95">IF($B310="N/A","N/A",IF(C310&gt;10,"No",IF(C310&lt;-10,"No","Yes")))</f>
        <v>N/A</v>
      </c>
      <c r="E310" s="35">
        <v>86769</v>
      </c>
      <c r="F310" s="11" t="str">
        <f t="shared" ref="F310:F313" si="96">IF($B310="N/A","N/A",IF(E310&gt;10,"No",IF(E310&lt;-10,"No","Yes")))</f>
        <v>N/A</v>
      </c>
      <c r="G310" s="35">
        <v>84645</v>
      </c>
      <c r="H310" s="11" t="str">
        <f t="shared" ref="H310:H313" si="97">IF($B310="N/A","N/A",IF(G310&gt;10,"No",IF(G310&lt;-10,"No","Yes")))</f>
        <v>N/A</v>
      </c>
      <c r="I310" s="12">
        <v>-2.64</v>
      </c>
      <c r="J310" s="12">
        <v>-2.4500000000000002</v>
      </c>
      <c r="K310" s="44" t="s">
        <v>734</v>
      </c>
      <c r="L310" s="9" t="str">
        <f>IF(J310="Div by 0", "N/A", IF(OR(J310="N/A",K310="N/A"),"N/A", IF(J310&gt;VALUE(MID(K310,1,2)), "No", IF(J310&lt;-1*VALUE(MID(K310,1,2)), "No", "Yes"))))</f>
        <v>Yes</v>
      </c>
    </row>
    <row r="311" spans="1:12" x14ac:dyDescent="0.2">
      <c r="A311" s="57" t="s">
        <v>187</v>
      </c>
      <c r="B311" s="34" t="s">
        <v>217</v>
      </c>
      <c r="C311" s="35">
        <v>199726</v>
      </c>
      <c r="D311" s="11" t="str">
        <f t="shared" si="95"/>
        <v>N/A</v>
      </c>
      <c r="E311" s="35">
        <v>204416</v>
      </c>
      <c r="F311" s="11" t="str">
        <f t="shared" si="96"/>
        <v>N/A</v>
      </c>
      <c r="G311" s="35">
        <v>212283</v>
      </c>
      <c r="H311" s="11" t="str">
        <f t="shared" si="97"/>
        <v>N/A</v>
      </c>
      <c r="I311" s="12">
        <v>2.3479999999999999</v>
      </c>
      <c r="J311" s="12">
        <v>3.8490000000000002</v>
      </c>
      <c r="K311" s="44" t="s">
        <v>734</v>
      </c>
      <c r="L311" s="9" t="str">
        <f t="shared" ref="L311:L313" si="98">IF(J311="Div by 0", "N/A", IF(OR(J311="N/A",K311="N/A"),"N/A", IF(J311&gt;VALUE(MID(K311,1,2)), "No", IF(J311&lt;-1*VALUE(MID(K311,1,2)), "No", "Yes"))))</f>
        <v>Yes</v>
      </c>
    </row>
    <row r="312" spans="1:12" x14ac:dyDescent="0.2">
      <c r="A312" s="57" t="s">
        <v>188</v>
      </c>
      <c r="B312" s="34" t="s">
        <v>217</v>
      </c>
      <c r="C312" s="35">
        <v>364655</v>
      </c>
      <c r="D312" s="11" t="str">
        <f t="shared" si="95"/>
        <v>N/A</v>
      </c>
      <c r="E312" s="35">
        <v>394556</v>
      </c>
      <c r="F312" s="11" t="str">
        <f t="shared" si="96"/>
        <v>N/A</v>
      </c>
      <c r="G312" s="35">
        <v>437318</v>
      </c>
      <c r="H312" s="11" t="str">
        <f t="shared" si="97"/>
        <v>N/A</v>
      </c>
      <c r="I312" s="12">
        <v>8.1999999999999993</v>
      </c>
      <c r="J312" s="12">
        <v>10.84</v>
      </c>
      <c r="K312" s="44" t="s">
        <v>734</v>
      </c>
      <c r="L312" s="9" t="str">
        <f t="shared" si="98"/>
        <v>Yes</v>
      </c>
    </row>
    <row r="313" spans="1:12" x14ac:dyDescent="0.2">
      <c r="A313" s="7" t="s">
        <v>189</v>
      </c>
      <c r="B313" s="34" t="s">
        <v>217</v>
      </c>
      <c r="C313" s="35">
        <v>102173</v>
      </c>
      <c r="D313" s="11" t="str">
        <f t="shared" si="95"/>
        <v>N/A</v>
      </c>
      <c r="E313" s="35">
        <v>114848</v>
      </c>
      <c r="F313" s="11" t="str">
        <f t="shared" si="96"/>
        <v>N/A</v>
      </c>
      <c r="G313" s="35">
        <v>122851</v>
      </c>
      <c r="H313" s="11" t="str">
        <f t="shared" si="97"/>
        <v>N/A</v>
      </c>
      <c r="I313" s="12">
        <v>12.41</v>
      </c>
      <c r="J313" s="12">
        <v>6.968</v>
      </c>
      <c r="K313" s="44" t="s">
        <v>734</v>
      </c>
      <c r="L313" s="9" t="str">
        <f t="shared" si="98"/>
        <v>Yes</v>
      </c>
    </row>
    <row r="314" spans="1:12" x14ac:dyDescent="0.2">
      <c r="A314" s="57" t="s">
        <v>1113</v>
      </c>
      <c r="B314" s="13" t="s">
        <v>217</v>
      </c>
      <c r="C314" s="35" t="s">
        <v>217</v>
      </c>
      <c r="D314" s="9" t="str">
        <f t="shared" ref="D314:F317" si="99">IF($B314="N/A","N/A",IF(C314&lt;0,"No","Yes"))</f>
        <v>N/A</v>
      </c>
      <c r="E314" s="35">
        <v>410396</v>
      </c>
      <c r="F314" s="9" t="str">
        <f t="shared" si="99"/>
        <v>N/A</v>
      </c>
      <c r="G314" s="35">
        <v>451732</v>
      </c>
      <c r="H314" s="9" t="str">
        <f t="shared" ref="H314:H317" si="100">IF($B314="N/A","N/A",IF(G314&lt;0,"No","Yes"))</f>
        <v>N/A</v>
      </c>
      <c r="I314" s="12" t="s">
        <v>217</v>
      </c>
      <c r="J314" s="12">
        <v>10.07</v>
      </c>
      <c r="K314" s="1" t="s">
        <v>733</v>
      </c>
      <c r="L314" s="9" t="str">
        <f>IF(J314="Div by 0", "N/A", IF(OR(J314="N/A",K314="N/A"),"N/A", IF(J314&gt;VALUE(MID(K314,1,2)), "No", IF(J314&lt;-1*VALUE(MID(K314,1,2)), "No", "Yes"))))</f>
        <v>No</v>
      </c>
    </row>
    <row r="315" spans="1:12" x14ac:dyDescent="0.2">
      <c r="A315" s="57" t="s">
        <v>433</v>
      </c>
      <c r="B315" s="13" t="s">
        <v>217</v>
      </c>
      <c r="C315" s="35" t="s">
        <v>217</v>
      </c>
      <c r="D315" s="9" t="str">
        <f t="shared" si="99"/>
        <v>N/A</v>
      </c>
      <c r="E315" s="35">
        <v>23353</v>
      </c>
      <c r="F315" s="9" t="str">
        <f t="shared" si="99"/>
        <v>N/A</v>
      </c>
      <c r="G315" s="35">
        <v>24749</v>
      </c>
      <c r="H315" s="9" t="str">
        <f t="shared" si="100"/>
        <v>N/A</v>
      </c>
      <c r="I315" s="12" t="s">
        <v>217</v>
      </c>
      <c r="J315" s="12">
        <v>5.9779999999999998</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252622</v>
      </c>
      <c r="F316" s="9" t="str">
        <f t="shared" si="99"/>
        <v>N/A</v>
      </c>
      <c r="G316" s="35">
        <v>267896</v>
      </c>
      <c r="H316" s="9" t="str">
        <f t="shared" si="100"/>
        <v>N/A</v>
      </c>
      <c r="I316" s="12" t="s">
        <v>217</v>
      </c>
      <c r="J316" s="12">
        <v>6.0460000000000003</v>
      </c>
      <c r="K316" s="1" t="s">
        <v>733</v>
      </c>
      <c r="L316" s="9" t="str">
        <f t="shared" si="101"/>
        <v>Yes</v>
      </c>
    </row>
    <row r="317" spans="1:12" x14ac:dyDescent="0.2">
      <c r="A317" s="57" t="s">
        <v>1114</v>
      </c>
      <c r="B317" s="13" t="s">
        <v>217</v>
      </c>
      <c r="C317" s="35" t="s">
        <v>217</v>
      </c>
      <c r="D317" s="9" t="str">
        <f t="shared" si="99"/>
        <v>N/A</v>
      </c>
      <c r="E317" s="35">
        <v>90473</v>
      </c>
      <c r="F317" s="9" t="str">
        <f t="shared" si="99"/>
        <v>N/A</v>
      </c>
      <c r="G317" s="35">
        <v>88951</v>
      </c>
      <c r="H317" s="9" t="str">
        <f t="shared" si="100"/>
        <v>N/A</v>
      </c>
      <c r="I317" s="12" t="s">
        <v>217</v>
      </c>
      <c r="J317" s="12">
        <v>-1.68</v>
      </c>
      <c r="K317" s="1" t="s">
        <v>733</v>
      </c>
      <c r="L317" s="9" t="str">
        <f t="shared" si="101"/>
        <v>Yes</v>
      </c>
    </row>
    <row r="318" spans="1:12" x14ac:dyDescent="0.2">
      <c r="A318" s="57" t="s">
        <v>98</v>
      </c>
      <c r="B318" s="34" t="s">
        <v>295</v>
      </c>
      <c r="C318" s="8">
        <v>75.891789029999998</v>
      </c>
      <c r="D318" s="43" t="str">
        <f>IF($B318="N/A","N/A",IF(C318&gt;80,"Yes","No"))</f>
        <v>No</v>
      </c>
      <c r="E318" s="8">
        <v>75.952829729000001</v>
      </c>
      <c r="F318" s="43" t="str">
        <f>IF($B318="N/A","N/A",IF(E318&gt;80,"Yes","No"))</f>
        <v>No</v>
      </c>
      <c r="G318" s="8">
        <v>76.782674540000002</v>
      </c>
      <c r="H318" s="43" t="str">
        <f>IF($B318="N/A","N/A",IF(G318&gt;80,"Yes","No"))</f>
        <v>No</v>
      </c>
      <c r="I318" s="12">
        <v>8.0399999999999999E-2</v>
      </c>
      <c r="J318" s="12">
        <v>1.093</v>
      </c>
      <c r="K318" s="44" t="s">
        <v>734</v>
      </c>
      <c r="L318" s="9" t="str">
        <f t="shared" si="94"/>
        <v>Yes</v>
      </c>
    </row>
    <row r="319" spans="1:12" x14ac:dyDescent="0.2">
      <c r="A319" s="57" t="s">
        <v>336</v>
      </c>
      <c r="B319" s="34" t="s">
        <v>282</v>
      </c>
      <c r="C319" s="8">
        <v>0.2319789538</v>
      </c>
      <c r="D319" s="43" t="str">
        <f>IF($B319="N/A","N/A",IF(C319&gt;=5,"No",IF(C319&lt;0,"No","Yes")))</f>
        <v>Yes</v>
      </c>
      <c r="E319" s="8">
        <v>0.23295348799999999</v>
      </c>
      <c r="F319" s="43" t="str">
        <f>IF($B319="N/A","N/A",IF(E319&gt;=5,"No",IF(E319&lt;0,"No","Yes")))</f>
        <v>Yes</v>
      </c>
      <c r="G319" s="8">
        <v>0.2194617412</v>
      </c>
      <c r="H319" s="43" t="str">
        <f>IF($B319="N/A","N/A",IF(G319&gt;=5,"No",IF(G319&lt;0,"No","Yes")))</f>
        <v>Yes</v>
      </c>
      <c r="I319" s="12">
        <v>0.42009999999999997</v>
      </c>
      <c r="J319" s="12">
        <v>-5.79</v>
      </c>
      <c r="K319" s="44" t="s">
        <v>734</v>
      </c>
      <c r="L319" s="9" t="str">
        <f t="shared" si="94"/>
        <v>Yes</v>
      </c>
    </row>
    <row r="320" spans="1:12" x14ac:dyDescent="0.2">
      <c r="A320" s="57" t="s">
        <v>344</v>
      </c>
      <c r="B320" s="47" t="s">
        <v>282</v>
      </c>
      <c r="C320" s="8">
        <v>12.512042262</v>
      </c>
      <c r="D320" s="43" t="str">
        <f>IF($B320="N/A","N/A",IF(C320&gt;=5,"No",IF(C320&lt;0,"No","Yes")))</f>
        <v>No</v>
      </c>
      <c r="E320" s="8">
        <v>11.850025419</v>
      </c>
      <c r="F320" s="43" t="str">
        <f>IF($B320="N/A","N/A",IF(E320&gt;=5,"No",IF(E320&lt;0,"No","Yes")))</f>
        <v>No</v>
      </c>
      <c r="G320" s="8">
        <v>11.324155842</v>
      </c>
      <c r="H320" s="43" t="str">
        <f>IF($B320="N/A","N/A",IF(G320&gt;=5,"No",IF(G320&lt;0,"No","Yes")))</f>
        <v>No</v>
      </c>
      <c r="I320" s="12">
        <v>-5.29</v>
      </c>
      <c r="J320" s="12">
        <v>-4.4400000000000004</v>
      </c>
      <c r="K320" s="44" t="s">
        <v>734</v>
      </c>
      <c r="L320" s="9" t="str">
        <f t="shared" si="94"/>
        <v>Yes</v>
      </c>
    </row>
    <row r="321" spans="1:12" x14ac:dyDescent="0.2">
      <c r="A321" s="57" t="s">
        <v>337</v>
      </c>
      <c r="B321" s="47" t="s">
        <v>282</v>
      </c>
      <c r="C321" s="8">
        <v>2.1624461407000002</v>
      </c>
      <c r="D321" s="43" t="str">
        <f>IF($B321="N/A","N/A",IF(C321&gt;=5,"No",IF(C321&lt;0,"No","Yes")))</f>
        <v>Yes</v>
      </c>
      <c r="E321" s="8">
        <v>2.6127013986000001</v>
      </c>
      <c r="F321" s="43" t="str">
        <f>IF($B321="N/A","N/A",IF(E321&gt;=5,"No",IF(E321&lt;0,"No","Yes")))</f>
        <v>Yes</v>
      </c>
      <c r="G321" s="8">
        <v>2.4361303329999999</v>
      </c>
      <c r="H321" s="43" t="str">
        <f>IF($B321="N/A","N/A",IF(G321&gt;=5,"No",IF(G321&lt;0,"No","Yes")))</f>
        <v>Yes</v>
      </c>
      <c r="I321" s="12">
        <v>20.82</v>
      </c>
      <c r="J321" s="12">
        <v>-6.76</v>
      </c>
      <c r="K321" s="44" t="s">
        <v>734</v>
      </c>
      <c r="L321" s="9" t="str">
        <f t="shared" si="94"/>
        <v>Yes</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9.2017436135999997</v>
      </c>
      <c r="D323" s="43" t="str">
        <f>IF($B323="N/A","N/A",IF(C323&gt;=5,"No",IF(C323&lt;0,"No","Yes")))</f>
        <v>No</v>
      </c>
      <c r="E323" s="8">
        <v>9.3514899655000008</v>
      </c>
      <c r="F323" s="43" t="str">
        <f>IF($B323="N/A","N/A",IF(E323&gt;=5,"No",IF(E323&lt;0,"No","Yes")))</f>
        <v>No</v>
      </c>
      <c r="G323" s="8">
        <v>9.2375775437000005</v>
      </c>
      <c r="H323" s="43" t="str">
        <f>IF($B323="N/A","N/A",IF(G323&gt;=5,"No",IF(G323&lt;0,"No","Yes")))</f>
        <v>No</v>
      </c>
      <c r="I323" s="12">
        <v>1.627</v>
      </c>
      <c r="J323" s="12">
        <v>-1.22</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7.3848177516</v>
      </c>
      <c r="D333" s="43" t="str">
        <f>IF($B333="N/A","N/A",IF(C333&gt;15,"No",IF(C333&lt;2,"No","Yes")))</f>
        <v>Yes</v>
      </c>
      <c r="E333" s="8">
        <v>6.4833516323999998</v>
      </c>
      <c r="F333" s="43" t="str">
        <f>IF($B333="N/A","N/A",IF(E333&gt;15,"No",IF(E333&lt;2,"No","Yes")))</f>
        <v>Yes</v>
      </c>
      <c r="G333" s="8">
        <v>7.9366746121</v>
      </c>
      <c r="H333" s="43" t="str">
        <f>IF($B333="N/A","N/A",IF(G333&gt;15,"No",IF(G333&lt;2,"No","Yes")))</f>
        <v>Yes</v>
      </c>
      <c r="I333" s="12">
        <v>-12.2</v>
      </c>
      <c r="J333" s="12">
        <v>22.42</v>
      </c>
      <c r="K333" s="44" t="s">
        <v>734</v>
      </c>
      <c r="L333" s="9" t="str">
        <f t="shared" si="94"/>
        <v>No</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3374523711</v>
      </c>
      <c r="D6" s="11" t="str">
        <f t="shared" ref="D6:D12" si="0">IF($B6="N/A","N/A",IF(C6&gt;10,"No",IF(C6&lt;-10,"No","Yes")))</f>
        <v>N/A</v>
      </c>
      <c r="E6" s="14">
        <v>3594645103</v>
      </c>
      <c r="F6" s="11" t="str">
        <f t="shared" ref="F6:F12" si="1">IF($B6="N/A","N/A",IF(E6&gt;10,"No",IF(E6&lt;-10,"No","Yes")))</f>
        <v>N/A</v>
      </c>
      <c r="G6" s="14">
        <v>3720606574</v>
      </c>
      <c r="H6" s="11" t="str">
        <f t="shared" ref="H6:H12" si="2">IF($B6="N/A","N/A",IF(G6&gt;10,"No",IF(G6&lt;-10,"No","Yes")))</f>
        <v>N/A</v>
      </c>
      <c r="I6" s="12">
        <v>6.5229999999999997</v>
      </c>
      <c r="J6" s="12">
        <v>3.504</v>
      </c>
      <c r="K6" s="47" t="s">
        <v>732</v>
      </c>
      <c r="L6" s="9" t="str">
        <f t="shared" ref="L6:L13" si="3">IF(J6="Div by 0", "N/A", IF(K6="N/A","N/A", IF(J6&gt;VALUE(MID(K6,1,2)), "No", IF(J6&lt;-1*VALUE(MID(K6,1,2)), "No", "Yes"))))</f>
        <v>Yes</v>
      </c>
    </row>
    <row r="7" spans="1:12" x14ac:dyDescent="0.2">
      <c r="A7" s="4" t="s">
        <v>1121</v>
      </c>
      <c r="B7" s="47" t="s">
        <v>217</v>
      </c>
      <c r="C7" s="14">
        <v>3682.2492836000001</v>
      </c>
      <c r="D7" s="11" t="str">
        <f t="shared" si="0"/>
        <v>N/A</v>
      </c>
      <c r="E7" s="14">
        <v>3725.7312305999999</v>
      </c>
      <c r="F7" s="11" t="str">
        <f t="shared" si="1"/>
        <v>N/A</v>
      </c>
      <c r="G7" s="14">
        <v>3627.4075908</v>
      </c>
      <c r="H7" s="11" t="str">
        <f t="shared" si="2"/>
        <v>N/A</v>
      </c>
      <c r="I7" s="12">
        <v>1.181</v>
      </c>
      <c r="J7" s="12">
        <v>-2.64</v>
      </c>
      <c r="K7" s="47" t="s">
        <v>732</v>
      </c>
      <c r="L7" s="9" t="str">
        <f t="shared" si="3"/>
        <v>Yes</v>
      </c>
    </row>
    <row r="8" spans="1:12" x14ac:dyDescent="0.2">
      <c r="A8" s="4" t="s">
        <v>720</v>
      </c>
      <c r="B8" s="47" t="s">
        <v>217</v>
      </c>
      <c r="C8" s="14">
        <v>372</v>
      </c>
      <c r="D8" s="11" t="str">
        <f t="shared" si="0"/>
        <v>N/A</v>
      </c>
      <c r="E8" s="14">
        <v>440</v>
      </c>
      <c r="F8" s="11" t="str">
        <f t="shared" si="1"/>
        <v>N/A</v>
      </c>
      <c r="G8" s="14">
        <v>390</v>
      </c>
      <c r="H8" s="11" t="str">
        <f t="shared" si="2"/>
        <v>N/A</v>
      </c>
      <c r="I8" s="12">
        <v>18.28</v>
      </c>
      <c r="J8" s="12">
        <v>-11.4</v>
      </c>
      <c r="K8" s="47" t="s">
        <v>732</v>
      </c>
      <c r="L8" s="9" t="str">
        <f t="shared" si="3"/>
        <v>Yes</v>
      </c>
    </row>
    <row r="9" spans="1:12" x14ac:dyDescent="0.2">
      <c r="A9" s="4" t="s">
        <v>721</v>
      </c>
      <c r="B9" s="47" t="s">
        <v>217</v>
      </c>
      <c r="C9" s="14">
        <v>1296</v>
      </c>
      <c r="D9" s="11" t="str">
        <f t="shared" si="0"/>
        <v>N/A</v>
      </c>
      <c r="E9" s="14">
        <v>1422</v>
      </c>
      <c r="F9" s="11" t="str">
        <f t="shared" si="1"/>
        <v>N/A</v>
      </c>
      <c r="G9" s="14">
        <v>1161</v>
      </c>
      <c r="H9" s="11" t="str">
        <f t="shared" si="2"/>
        <v>N/A</v>
      </c>
      <c r="I9" s="12">
        <v>9.7219999999999995</v>
      </c>
      <c r="J9" s="12">
        <v>-18.399999999999999</v>
      </c>
      <c r="K9" s="47" t="s">
        <v>732</v>
      </c>
      <c r="L9" s="9" t="str">
        <f t="shared" si="3"/>
        <v>Yes</v>
      </c>
    </row>
    <row r="10" spans="1:12" x14ac:dyDescent="0.2">
      <c r="A10" s="4" t="s">
        <v>722</v>
      </c>
      <c r="B10" s="47" t="s">
        <v>217</v>
      </c>
      <c r="C10" s="14">
        <v>2545</v>
      </c>
      <c r="D10" s="11" t="str">
        <f t="shared" si="0"/>
        <v>N/A</v>
      </c>
      <c r="E10" s="14">
        <v>2672</v>
      </c>
      <c r="F10" s="11" t="str">
        <f t="shared" si="1"/>
        <v>N/A</v>
      </c>
      <c r="G10" s="14">
        <v>2413</v>
      </c>
      <c r="H10" s="11" t="str">
        <f t="shared" si="2"/>
        <v>N/A</v>
      </c>
      <c r="I10" s="12">
        <v>4.99</v>
      </c>
      <c r="J10" s="12">
        <v>-9.69</v>
      </c>
      <c r="K10" s="47" t="s">
        <v>732</v>
      </c>
      <c r="L10" s="9" t="str">
        <f t="shared" si="3"/>
        <v>Yes</v>
      </c>
    </row>
    <row r="11" spans="1:12" x14ac:dyDescent="0.2">
      <c r="A11" s="4" t="s">
        <v>723</v>
      </c>
      <c r="B11" s="47" t="s">
        <v>217</v>
      </c>
      <c r="C11" s="14">
        <v>13139</v>
      </c>
      <c r="D11" s="11" t="str">
        <f t="shared" si="0"/>
        <v>N/A</v>
      </c>
      <c r="E11" s="14">
        <v>12540</v>
      </c>
      <c r="F11" s="11" t="str">
        <f t="shared" si="1"/>
        <v>N/A</v>
      </c>
      <c r="G11" s="14">
        <v>13126</v>
      </c>
      <c r="H11" s="11" t="str">
        <f t="shared" si="2"/>
        <v>N/A</v>
      </c>
      <c r="I11" s="12">
        <v>-4.5599999999999996</v>
      </c>
      <c r="J11" s="12">
        <v>4.673</v>
      </c>
      <c r="K11" s="47" t="s">
        <v>732</v>
      </c>
      <c r="L11" s="9" t="str">
        <f t="shared" si="3"/>
        <v>Yes</v>
      </c>
    </row>
    <row r="12" spans="1:12" x14ac:dyDescent="0.2">
      <c r="A12" s="4" t="s">
        <v>724</v>
      </c>
      <c r="B12" s="47" t="s">
        <v>217</v>
      </c>
      <c r="C12" s="14">
        <v>53681</v>
      </c>
      <c r="D12" s="11" t="str">
        <f t="shared" si="0"/>
        <v>N/A</v>
      </c>
      <c r="E12" s="14">
        <v>55692</v>
      </c>
      <c r="F12" s="11" t="str">
        <f t="shared" si="1"/>
        <v>N/A</v>
      </c>
      <c r="G12" s="14">
        <v>55944</v>
      </c>
      <c r="H12" s="11" t="str">
        <f t="shared" si="2"/>
        <v>N/A</v>
      </c>
      <c r="I12" s="12">
        <v>3.746</v>
      </c>
      <c r="J12" s="12">
        <v>0.45250000000000001</v>
      </c>
      <c r="K12" s="47" t="s">
        <v>732</v>
      </c>
      <c r="L12" s="9" t="str">
        <f t="shared" si="3"/>
        <v>Yes</v>
      </c>
    </row>
    <row r="13" spans="1:12" x14ac:dyDescent="0.2">
      <c r="A13" s="4" t="s">
        <v>74</v>
      </c>
      <c r="B13" s="47" t="s">
        <v>217</v>
      </c>
      <c r="C13" s="14">
        <v>1953834</v>
      </c>
      <c r="D13" s="11" t="str">
        <f>IF($B13="N/A","N/A",IF(C13&gt;10,"No",IF(C13&lt;-10,"No","Yes")))</f>
        <v>N/A</v>
      </c>
      <c r="E13" s="14">
        <v>3115788</v>
      </c>
      <c r="F13" s="11" t="str">
        <f>IF($B13="N/A","N/A",IF(E13&gt;10,"No",IF(E13&lt;-10,"No","Yes")))</f>
        <v>N/A</v>
      </c>
      <c r="G13" s="14">
        <v>5593440</v>
      </c>
      <c r="H13" s="11" t="str">
        <f>IF($B13="N/A","N/A",IF(G13&gt;10,"No",IF(G13&lt;-10,"No","Yes")))</f>
        <v>N/A</v>
      </c>
      <c r="I13" s="12">
        <v>59.47</v>
      </c>
      <c r="J13" s="12">
        <v>79.52</v>
      </c>
      <c r="K13" s="47" t="s">
        <v>732</v>
      </c>
      <c r="L13" s="9" t="str">
        <f t="shared" si="3"/>
        <v>No</v>
      </c>
    </row>
    <row r="14" spans="1:12" x14ac:dyDescent="0.2">
      <c r="A14" s="60" t="s">
        <v>161</v>
      </c>
      <c r="B14" s="34" t="s">
        <v>217</v>
      </c>
      <c r="C14" s="8">
        <v>10.695197669000001</v>
      </c>
      <c r="D14" s="43" t="str">
        <f t="shared" ref="D14:D18" si="4">IF($B14="N/A","N/A",IF(C14&gt;10,"No",IF(C14&lt;-10,"No","Yes")))</f>
        <v>N/A</v>
      </c>
      <c r="E14" s="8">
        <v>10.240087229</v>
      </c>
      <c r="F14" s="43" t="str">
        <f t="shared" ref="F14:F18" si="5">IF($B14="N/A","N/A",IF(E14&gt;10,"No",IF(E14&lt;-10,"No","Yes")))</f>
        <v>N/A</v>
      </c>
      <c r="G14" s="8">
        <v>11.249759918000001</v>
      </c>
      <c r="H14" s="43" t="str">
        <f t="shared" ref="H14:H18" si="6">IF($B14="N/A","N/A",IF(G14&gt;10,"No",IF(G14&lt;-10,"No","Yes")))</f>
        <v>N/A</v>
      </c>
      <c r="I14" s="12">
        <v>-4.26</v>
      </c>
      <c r="J14" s="12">
        <v>9.86</v>
      </c>
      <c r="K14" s="44" t="s">
        <v>732</v>
      </c>
      <c r="L14" s="9" t="str">
        <f t="shared" ref="L14:L18" si="7">IF(J14="Div by 0", "N/A", IF(K14="N/A","N/A", IF(J14&gt;VALUE(MID(K14,1,2)), "No", IF(J14&lt;-1*VALUE(MID(K14,1,2)), "No", "Yes"))))</f>
        <v>Yes</v>
      </c>
    </row>
    <row r="15" spans="1:12" x14ac:dyDescent="0.2">
      <c r="A15" s="4" t="s">
        <v>418</v>
      </c>
      <c r="B15" s="34" t="s">
        <v>217</v>
      </c>
      <c r="C15" s="8">
        <v>38.378754198999999</v>
      </c>
      <c r="D15" s="43" t="str">
        <f t="shared" si="4"/>
        <v>N/A</v>
      </c>
      <c r="E15" s="8">
        <v>37.358998135</v>
      </c>
      <c r="F15" s="43" t="str">
        <f t="shared" si="5"/>
        <v>N/A</v>
      </c>
      <c r="G15" s="8">
        <v>39.925669186</v>
      </c>
      <c r="H15" s="43" t="str">
        <f t="shared" si="6"/>
        <v>N/A</v>
      </c>
      <c r="I15" s="12">
        <v>-2.66</v>
      </c>
      <c r="J15" s="12">
        <v>6.87</v>
      </c>
      <c r="K15" s="44" t="s">
        <v>732</v>
      </c>
      <c r="L15" s="9" t="str">
        <f t="shared" si="7"/>
        <v>Yes</v>
      </c>
    </row>
    <row r="16" spans="1:12" x14ac:dyDescent="0.2">
      <c r="A16" s="4" t="s">
        <v>419</v>
      </c>
      <c r="B16" s="34" t="s">
        <v>217</v>
      </c>
      <c r="C16" s="8">
        <v>10.64243881</v>
      </c>
      <c r="D16" s="43" t="str">
        <f t="shared" si="4"/>
        <v>N/A</v>
      </c>
      <c r="E16" s="8">
        <v>9.9201242414999999</v>
      </c>
      <c r="F16" s="43" t="str">
        <f t="shared" si="5"/>
        <v>N/A</v>
      </c>
      <c r="G16" s="8">
        <v>11.605130066999999</v>
      </c>
      <c r="H16" s="43" t="str">
        <f t="shared" si="6"/>
        <v>N/A</v>
      </c>
      <c r="I16" s="12">
        <v>-6.79</v>
      </c>
      <c r="J16" s="12">
        <v>16.989999999999998</v>
      </c>
      <c r="K16" s="44" t="s">
        <v>732</v>
      </c>
      <c r="L16" s="9" t="str">
        <f t="shared" si="7"/>
        <v>Yes</v>
      </c>
    </row>
    <row r="17" spans="1:12" x14ac:dyDescent="0.2">
      <c r="A17" s="4" t="s">
        <v>420</v>
      </c>
      <c r="B17" s="34" t="s">
        <v>217</v>
      </c>
      <c r="C17" s="8">
        <v>0.79331325080000004</v>
      </c>
      <c r="D17" s="43" t="str">
        <f t="shared" si="4"/>
        <v>N/A</v>
      </c>
      <c r="E17" s="8">
        <v>0.78762791769999996</v>
      </c>
      <c r="F17" s="43" t="str">
        <f t="shared" si="5"/>
        <v>N/A</v>
      </c>
      <c r="G17" s="8">
        <v>2.0275192994000002</v>
      </c>
      <c r="H17" s="43" t="str">
        <f t="shared" si="6"/>
        <v>N/A</v>
      </c>
      <c r="I17" s="12">
        <v>-0.71699999999999997</v>
      </c>
      <c r="J17" s="12">
        <v>157.4</v>
      </c>
      <c r="K17" s="44" t="s">
        <v>732</v>
      </c>
      <c r="L17" s="9" t="str">
        <f t="shared" si="7"/>
        <v>No</v>
      </c>
    </row>
    <row r="18" spans="1:12" x14ac:dyDescent="0.2">
      <c r="A18" s="4" t="s">
        <v>421</v>
      </c>
      <c r="B18" s="34" t="s">
        <v>217</v>
      </c>
      <c r="C18" s="8">
        <v>22.897821471</v>
      </c>
      <c r="D18" s="43" t="str">
        <f t="shared" si="4"/>
        <v>N/A</v>
      </c>
      <c r="E18" s="8">
        <v>23.640437188</v>
      </c>
      <c r="F18" s="43" t="str">
        <f t="shared" si="5"/>
        <v>N/A</v>
      </c>
      <c r="G18" s="8">
        <v>23.840653852999999</v>
      </c>
      <c r="H18" s="43" t="str">
        <f t="shared" si="6"/>
        <v>N/A</v>
      </c>
      <c r="I18" s="12">
        <v>3.2429999999999999</v>
      </c>
      <c r="J18" s="12">
        <v>0.84689999999999999</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33.33</v>
      </c>
      <c r="J19" s="12">
        <v>0</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11</v>
      </c>
      <c r="F20" s="43" t="str">
        <f t="shared" si="9"/>
        <v>N/A</v>
      </c>
      <c r="G20" s="35">
        <v>12</v>
      </c>
      <c r="H20" s="43" t="str">
        <f t="shared" si="10"/>
        <v>N/A</v>
      </c>
      <c r="I20" s="12">
        <v>20</v>
      </c>
      <c r="J20" s="12">
        <v>100</v>
      </c>
      <c r="K20" s="47" t="s">
        <v>217</v>
      </c>
      <c r="L20" s="9" t="str">
        <f t="shared" si="11"/>
        <v>N/A</v>
      </c>
    </row>
    <row r="21" spans="1:12" x14ac:dyDescent="0.2">
      <c r="A21" s="60" t="s">
        <v>1121</v>
      </c>
      <c r="B21" s="47" t="s">
        <v>217</v>
      </c>
      <c r="C21" s="14">
        <v>3682.2492836000001</v>
      </c>
      <c r="D21" s="11" t="str">
        <f t="shared" si="8"/>
        <v>N/A</v>
      </c>
      <c r="E21" s="14">
        <v>3725.7312305999999</v>
      </c>
      <c r="F21" s="11" t="str">
        <f t="shared" si="9"/>
        <v>N/A</v>
      </c>
      <c r="G21" s="14">
        <v>3627.4075908</v>
      </c>
      <c r="H21" s="11" t="str">
        <f t="shared" si="10"/>
        <v>N/A</v>
      </c>
      <c r="I21" s="12">
        <v>1.181</v>
      </c>
      <c r="J21" s="12">
        <v>-2.64</v>
      </c>
      <c r="K21" s="47" t="s">
        <v>732</v>
      </c>
      <c r="L21" s="9" t="str">
        <f t="shared" si="11"/>
        <v>Yes</v>
      </c>
    </row>
    <row r="22" spans="1:12" x14ac:dyDescent="0.2">
      <c r="A22" s="4" t="s">
        <v>1726</v>
      </c>
      <c r="B22" s="47" t="s">
        <v>217</v>
      </c>
      <c r="C22" s="14">
        <v>6809.6747029999997</v>
      </c>
      <c r="D22" s="11" t="str">
        <f t="shared" si="8"/>
        <v>N/A</v>
      </c>
      <c r="E22" s="14">
        <v>7251.5361179000001</v>
      </c>
      <c r="F22" s="11" t="str">
        <f t="shared" si="9"/>
        <v>N/A</v>
      </c>
      <c r="G22" s="14">
        <v>7234.5557586000004</v>
      </c>
      <c r="H22" s="11" t="str">
        <f t="shared" si="10"/>
        <v>N/A</v>
      </c>
      <c r="I22" s="12">
        <v>6.4889999999999999</v>
      </c>
      <c r="J22" s="12">
        <v>-0.23400000000000001</v>
      </c>
      <c r="K22" s="47" t="s">
        <v>732</v>
      </c>
      <c r="L22" s="9" t="str">
        <f t="shared" si="11"/>
        <v>Yes</v>
      </c>
    </row>
    <row r="23" spans="1:12" x14ac:dyDescent="0.2">
      <c r="A23" s="4" t="s">
        <v>1122</v>
      </c>
      <c r="B23" s="47" t="s">
        <v>217</v>
      </c>
      <c r="C23" s="14">
        <v>6700.8931585999999</v>
      </c>
      <c r="D23" s="11" t="str">
        <f t="shared" si="8"/>
        <v>N/A</v>
      </c>
      <c r="E23" s="14">
        <v>6836.6858540000003</v>
      </c>
      <c r="F23" s="11" t="str">
        <f t="shared" si="9"/>
        <v>N/A</v>
      </c>
      <c r="G23" s="14">
        <v>7038.2582721999997</v>
      </c>
      <c r="H23" s="11" t="str">
        <f t="shared" si="10"/>
        <v>N/A</v>
      </c>
      <c r="I23" s="12">
        <v>2.0259999999999998</v>
      </c>
      <c r="J23" s="12">
        <v>2.948</v>
      </c>
      <c r="K23" s="47" t="s">
        <v>732</v>
      </c>
      <c r="L23" s="9" t="str">
        <f t="shared" si="11"/>
        <v>Yes</v>
      </c>
    </row>
    <row r="24" spans="1:12" x14ac:dyDescent="0.2">
      <c r="A24" s="4" t="s">
        <v>1123</v>
      </c>
      <c r="B24" s="47" t="s">
        <v>217</v>
      </c>
      <c r="C24" s="14">
        <v>2082.8840704999998</v>
      </c>
      <c r="D24" s="11" t="str">
        <f t="shared" si="8"/>
        <v>N/A</v>
      </c>
      <c r="E24" s="14">
        <v>2182.9359795999999</v>
      </c>
      <c r="F24" s="11" t="str">
        <f t="shared" si="9"/>
        <v>N/A</v>
      </c>
      <c r="G24" s="14">
        <v>2028.9973047000001</v>
      </c>
      <c r="H24" s="11" t="str">
        <f t="shared" si="10"/>
        <v>N/A</v>
      </c>
      <c r="I24" s="12">
        <v>4.8040000000000003</v>
      </c>
      <c r="J24" s="12">
        <v>-7.05</v>
      </c>
      <c r="K24" s="47" t="s">
        <v>732</v>
      </c>
      <c r="L24" s="9" t="str">
        <f t="shared" si="11"/>
        <v>Yes</v>
      </c>
    </row>
    <row r="25" spans="1:12" x14ac:dyDescent="0.2">
      <c r="A25" s="4" t="s">
        <v>1124</v>
      </c>
      <c r="B25" s="47" t="s">
        <v>217</v>
      </c>
      <c r="C25" s="14">
        <v>1742.7457026</v>
      </c>
      <c r="D25" s="11" t="str">
        <f t="shared" si="8"/>
        <v>N/A</v>
      </c>
      <c r="E25" s="14">
        <v>1679.7487767</v>
      </c>
      <c r="F25" s="11" t="str">
        <f t="shared" si="9"/>
        <v>N/A</v>
      </c>
      <c r="G25" s="14">
        <v>1748.7843912999999</v>
      </c>
      <c r="H25" s="11" t="str">
        <f t="shared" si="10"/>
        <v>N/A</v>
      </c>
      <c r="I25" s="12">
        <v>-3.61</v>
      </c>
      <c r="J25" s="12">
        <v>4.1100000000000003</v>
      </c>
      <c r="K25" s="47" t="s">
        <v>732</v>
      </c>
      <c r="L25" s="9" t="str">
        <f t="shared" si="11"/>
        <v>Yes</v>
      </c>
    </row>
    <row r="26" spans="1:12" x14ac:dyDescent="0.2">
      <c r="A26" s="2" t="s">
        <v>1125</v>
      </c>
      <c r="B26" s="47" t="s">
        <v>217</v>
      </c>
      <c r="C26" s="14">
        <v>3652.1198982000001</v>
      </c>
      <c r="D26" s="11" t="str">
        <f t="shared" si="8"/>
        <v>N/A</v>
      </c>
      <c r="E26" s="14">
        <v>3675.1214113000001</v>
      </c>
      <c r="F26" s="11" t="str">
        <f t="shared" si="9"/>
        <v>N/A</v>
      </c>
      <c r="G26" s="14">
        <v>3566.7009839000002</v>
      </c>
      <c r="H26" s="11" t="str">
        <f t="shared" si="10"/>
        <v>N/A</v>
      </c>
      <c r="I26" s="12">
        <v>0.62980000000000003</v>
      </c>
      <c r="J26" s="12">
        <v>-2.95</v>
      </c>
      <c r="K26" s="47" t="s">
        <v>732</v>
      </c>
      <c r="L26" s="9" t="str">
        <f>IF(J26="Div by 0", "N/A", IF(OR(J26="N/A",K26="N/A"),"N/A", IF(J26&gt;VALUE(MID(K26,1,2)), "No", IF(J26&lt;-1*VALUE(MID(K26,1,2)), "No", "Yes"))))</f>
        <v>Yes</v>
      </c>
    </row>
    <row r="27" spans="1:12" x14ac:dyDescent="0.2">
      <c r="A27" s="2" t="s">
        <v>1126</v>
      </c>
      <c r="B27" s="47" t="s">
        <v>217</v>
      </c>
      <c r="C27" s="14">
        <v>3751.0586168</v>
      </c>
      <c r="D27" s="11" t="str">
        <f t="shared" si="8"/>
        <v>N/A</v>
      </c>
      <c r="E27" s="14">
        <v>3832.6416948000001</v>
      </c>
      <c r="F27" s="11" t="str">
        <f t="shared" si="9"/>
        <v>N/A</v>
      </c>
      <c r="G27" s="14">
        <v>3735.4861664</v>
      </c>
      <c r="H27" s="11" t="str">
        <f t="shared" si="10"/>
        <v>N/A</v>
      </c>
      <c r="I27" s="12">
        <v>2.1749999999999998</v>
      </c>
      <c r="J27" s="12">
        <v>-2.5299999999999998</v>
      </c>
      <c r="K27" s="47" t="s">
        <v>732</v>
      </c>
      <c r="L27" s="9" t="str">
        <f>IF(J27="Div by 0", "N/A", IF(OR(J27="N/A",K27="N/A"),"N/A", IF(J27&gt;VALUE(MID(K27,1,2)), "No", IF(J27&lt;-1*VALUE(MID(K27,1,2)), "No", "Yes"))))</f>
        <v>Yes</v>
      </c>
    </row>
    <row r="28" spans="1:12" x14ac:dyDescent="0.2">
      <c r="A28" s="60" t="s">
        <v>1127</v>
      </c>
      <c r="B28" s="47" t="s">
        <v>217</v>
      </c>
      <c r="C28" s="14">
        <v>5918.8586465999997</v>
      </c>
      <c r="D28" s="11" t="str">
        <f t="shared" si="8"/>
        <v>N/A</v>
      </c>
      <c r="E28" s="14">
        <v>6178.2265577999997</v>
      </c>
      <c r="F28" s="11" t="str">
        <f t="shared" si="9"/>
        <v>N/A</v>
      </c>
      <c r="G28" s="14">
        <v>6113.6548001000001</v>
      </c>
      <c r="H28" s="11" t="str">
        <f t="shared" si="10"/>
        <v>N/A</v>
      </c>
      <c r="I28" s="12">
        <v>4.3819999999999997</v>
      </c>
      <c r="J28" s="12">
        <v>-1.05</v>
      </c>
      <c r="K28" s="47" t="s">
        <v>732</v>
      </c>
      <c r="L28" s="9" t="str">
        <f>IF(J28="Div by 0", "N/A", IF(K28="N/A","N/A", IF(J28&gt;VALUE(MID(K28,1,2)), "No", IF(J28&lt;-1*VALUE(MID(K28,1,2)), "No", "Yes"))))</f>
        <v>Yes</v>
      </c>
    </row>
    <row r="29" spans="1:12" x14ac:dyDescent="0.2">
      <c r="A29" s="2" t="s">
        <v>1128</v>
      </c>
      <c r="B29" s="47" t="s">
        <v>217</v>
      </c>
      <c r="C29" s="14">
        <v>6852.4288872999996</v>
      </c>
      <c r="D29" s="11" t="str">
        <f t="shared" si="8"/>
        <v>N/A</v>
      </c>
      <c r="E29" s="14">
        <v>7294.0440037999997</v>
      </c>
      <c r="F29" s="11" t="str">
        <f t="shared" si="9"/>
        <v>N/A</v>
      </c>
      <c r="G29" s="14">
        <v>7241.1470287000002</v>
      </c>
      <c r="H29" s="11" t="str">
        <f t="shared" si="10"/>
        <v>N/A</v>
      </c>
      <c r="I29" s="12">
        <v>6.4450000000000003</v>
      </c>
      <c r="J29" s="12">
        <v>-0.72499999999999998</v>
      </c>
      <c r="K29" s="47" t="s">
        <v>732</v>
      </c>
      <c r="L29" s="9" t="str">
        <f>IF(J29="Div by 0", "N/A", IF(K29="N/A","N/A", IF(J29&gt;VALUE(MID(K29,1,2)), "No", IF(J29&lt;-1*VALUE(MID(K29,1,2)), "No", "Yes"))))</f>
        <v>Yes</v>
      </c>
    </row>
    <row r="30" spans="1:12" x14ac:dyDescent="0.2">
      <c r="A30" s="2" t="s">
        <v>1129</v>
      </c>
      <c r="B30" s="47" t="s">
        <v>217</v>
      </c>
      <c r="C30" s="14">
        <v>5044.3187894000002</v>
      </c>
      <c r="D30" s="11" t="str">
        <f t="shared" si="8"/>
        <v>N/A</v>
      </c>
      <c r="E30" s="14">
        <v>5195.3934009000004</v>
      </c>
      <c r="F30" s="11" t="str">
        <f t="shared" si="9"/>
        <v>N/A</v>
      </c>
      <c r="G30" s="14">
        <v>5176.7272515000004</v>
      </c>
      <c r="H30" s="11" t="str">
        <f t="shared" si="10"/>
        <v>N/A</v>
      </c>
      <c r="I30" s="12">
        <v>2.9950000000000001</v>
      </c>
      <c r="J30" s="12">
        <v>-0.35899999999999999</v>
      </c>
      <c r="K30" s="47" t="s">
        <v>732</v>
      </c>
      <c r="L30" s="9" t="str">
        <f>IF(J30="Div by 0", "N/A", IF(K30="N/A","N/A", IF(J30&gt;VALUE(MID(K30,1,2)), "No", IF(J30&lt;-1*VALUE(MID(K30,1,2)), "No", "Yes"))))</f>
        <v>Yes</v>
      </c>
    </row>
    <row r="31" spans="1:12" x14ac:dyDescent="0.2">
      <c r="A31" s="2" t="s">
        <v>1130</v>
      </c>
      <c r="B31" s="47" t="s">
        <v>217</v>
      </c>
      <c r="C31" s="14">
        <v>6130.8056772999998</v>
      </c>
      <c r="D31" s="11" t="str">
        <f t="shared" si="8"/>
        <v>N/A</v>
      </c>
      <c r="E31" s="14">
        <v>6399.7660520999998</v>
      </c>
      <c r="F31" s="11" t="str">
        <f t="shared" si="9"/>
        <v>N/A</v>
      </c>
      <c r="G31" s="14">
        <v>6304.2996202000004</v>
      </c>
      <c r="H31" s="11" t="str">
        <f t="shared" si="10"/>
        <v>N/A</v>
      </c>
      <c r="I31" s="12">
        <v>4.3869999999999996</v>
      </c>
      <c r="J31" s="12">
        <v>-1.49</v>
      </c>
      <c r="K31" s="47" t="s">
        <v>732</v>
      </c>
      <c r="L31" s="9" t="str">
        <f>IF(J31="Div by 0", "N/A", IF(OR(J31="N/A",K31="N/A"),"N/A", IF(J31&gt;VALUE(MID(K31,1,2)), "No", IF(J31&lt;-1*VALUE(MID(K31,1,2)), "No", "Yes"))))</f>
        <v>Yes</v>
      </c>
    </row>
    <row r="32" spans="1:12" x14ac:dyDescent="0.2">
      <c r="A32" s="2" t="s">
        <v>1131</v>
      </c>
      <c r="B32" s="47" t="s">
        <v>217</v>
      </c>
      <c r="C32" s="14">
        <v>5496.1816621999997</v>
      </c>
      <c r="D32" s="11" t="str">
        <f t="shared" si="8"/>
        <v>N/A</v>
      </c>
      <c r="E32" s="14">
        <v>5741.7163942999996</v>
      </c>
      <c r="F32" s="11" t="str">
        <f t="shared" si="9"/>
        <v>N/A</v>
      </c>
      <c r="G32" s="14">
        <v>5741.6039338999999</v>
      </c>
      <c r="H32" s="11" t="str">
        <f t="shared" si="10"/>
        <v>N/A</v>
      </c>
      <c r="I32" s="12">
        <v>4.4669999999999996</v>
      </c>
      <c r="J32" s="12">
        <v>-2E-3</v>
      </c>
      <c r="K32" s="47" t="s">
        <v>732</v>
      </c>
      <c r="L32" s="9" t="str">
        <f>IF(J32="Div by 0", "N/A", IF(OR(J32="N/A",K32="N/A"),"N/A", IF(J32&gt;VALUE(MID(K32,1,2)), "No", IF(J32&lt;-1*VALUE(MID(K32,1,2)), "No", "Yes"))))</f>
        <v>Yes</v>
      </c>
    </row>
    <row r="33" spans="1:12" x14ac:dyDescent="0.2">
      <c r="A33" s="2" t="s">
        <v>1731</v>
      </c>
      <c r="B33" s="47" t="s">
        <v>217</v>
      </c>
      <c r="C33" s="14">
        <v>5109.6296296</v>
      </c>
      <c r="D33" s="11" t="str">
        <f t="shared" si="8"/>
        <v>N/A</v>
      </c>
      <c r="E33" s="14">
        <v>9510.2426804999996</v>
      </c>
      <c r="F33" s="11" t="str">
        <f t="shared" si="9"/>
        <v>N/A</v>
      </c>
      <c r="G33" s="14">
        <v>5337.6728395</v>
      </c>
      <c r="H33" s="11" t="str">
        <f t="shared" si="10"/>
        <v>N/A</v>
      </c>
      <c r="I33" s="12">
        <v>86.12</v>
      </c>
      <c r="J33" s="12">
        <v>-43.9</v>
      </c>
      <c r="K33" s="47" t="s">
        <v>732</v>
      </c>
      <c r="L33" s="9" t="str">
        <f t="shared" ref="L33:L45" si="12">IF(J33="Div by 0", "N/A", IF(K33="N/A","N/A", IF(J33&gt;VALUE(MID(K33,1,2)), "No", IF(J33&lt;-1*VALUE(MID(K33,1,2)), "No", "Yes"))))</f>
        <v>No</v>
      </c>
    </row>
    <row r="34" spans="1:12" x14ac:dyDescent="0.2">
      <c r="A34" s="2" t="s">
        <v>1732</v>
      </c>
      <c r="B34" s="47" t="s">
        <v>217</v>
      </c>
      <c r="C34" s="14">
        <v>582.84380610000005</v>
      </c>
      <c r="D34" s="11" t="str">
        <f t="shared" si="8"/>
        <v>N/A</v>
      </c>
      <c r="E34" s="14">
        <v>612.83900468000002</v>
      </c>
      <c r="F34" s="11" t="str">
        <f t="shared" si="9"/>
        <v>N/A</v>
      </c>
      <c r="G34" s="14">
        <v>651.65438570000003</v>
      </c>
      <c r="H34" s="11" t="str">
        <f t="shared" si="10"/>
        <v>N/A</v>
      </c>
      <c r="I34" s="12">
        <v>5.1459999999999999</v>
      </c>
      <c r="J34" s="12">
        <v>6.3339999999999996</v>
      </c>
      <c r="K34" s="47" t="s">
        <v>732</v>
      </c>
      <c r="L34" s="9" t="str">
        <f t="shared" si="12"/>
        <v>Yes</v>
      </c>
    </row>
    <row r="35" spans="1:12" x14ac:dyDescent="0.2">
      <c r="A35" s="2" t="s">
        <v>1733</v>
      </c>
      <c r="B35" s="47" t="s">
        <v>217</v>
      </c>
      <c r="C35" s="14">
        <v>9830.8772735000002</v>
      </c>
      <c r="D35" s="11" t="str">
        <f t="shared" si="8"/>
        <v>N/A</v>
      </c>
      <c r="E35" s="14">
        <v>9946.7470752000008</v>
      </c>
      <c r="F35" s="11" t="str">
        <f t="shared" si="9"/>
        <v>N/A</v>
      </c>
      <c r="G35" s="14">
        <v>9879.5084444000004</v>
      </c>
      <c r="H35" s="11" t="str">
        <f t="shared" si="10"/>
        <v>N/A</v>
      </c>
      <c r="I35" s="12">
        <v>1.179</v>
      </c>
      <c r="J35" s="12">
        <v>-0.67600000000000005</v>
      </c>
      <c r="K35" s="47" t="s">
        <v>732</v>
      </c>
      <c r="L35" s="9" t="str">
        <f t="shared" si="12"/>
        <v>Yes</v>
      </c>
    </row>
    <row r="36" spans="1:12" x14ac:dyDescent="0.2">
      <c r="A36" s="2" t="s">
        <v>1734</v>
      </c>
      <c r="B36" s="47" t="s">
        <v>217</v>
      </c>
      <c r="C36" s="14">
        <v>57.195168526000003</v>
      </c>
      <c r="D36" s="11" t="str">
        <f t="shared" si="8"/>
        <v>N/A</v>
      </c>
      <c r="E36" s="14">
        <v>65.297360291999993</v>
      </c>
      <c r="F36" s="11" t="str">
        <f t="shared" si="9"/>
        <v>N/A</v>
      </c>
      <c r="G36" s="14">
        <v>46.320400536000001</v>
      </c>
      <c r="H36" s="11" t="str">
        <f t="shared" si="10"/>
        <v>N/A</v>
      </c>
      <c r="I36" s="12">
        <v>14.17</v>
      </c>
      <c r="J36" s="12">
        <v>-29.1</v>
      </c>
      <c r="K36" s="47" t="s">
        <v>732</v>
      </c>
      <c r="L36" s="9" t="str">
        <f t="shared" si="12"/>
        <v>Yes</v>
      </c>
    </row>
    <row r="37" spans="1:12" x14ac:dyDescent="0.2">
      <c r="A37" s="2" t="s">
        <v>1735</v>
      </c>
      <c r="B37" s="47" t="s">
        <v>217</v>
      </c>
      <c r="C37" s="14">
        <v>33411.197551999998</v>
      </c>
      <c r="D37" s="11" t="str">
        <f t="shared" si="8"/>
        <v>N/A</v>
      </c>
      <c r="E37" s="14">
        <v>34944.273193000001</v>
      </c>
      <c r="F37" s="11" t="str">
        <f t="shared" si="9"/>
        <v>N/A</v>
      </c>
      <c r="G37" s="14">
        <v>34558.027576</v>
      </c>
      <c r="H37" s="11" t="str">
        <f t="shared" si="10"/>
        <v>N/A</v>
      </c>
      <c r="I37" s="12">
        <v>4.5890000000000004</v>
      </c>
      <c r="J37" s="12">
        <v>-1.1100000000000001</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24.123995407999999</v>
      </c>
      <c r="D39" s="11" t="str">
        <f t="shared" si="8"/>
        <v>N/A</v>
      </c>
      <c r="E39" s="14">
        <v>8.2130492676000006</v>
      </c>
      <c r="F39" s="11" t="str">
        <f t="shared" si="9"/>
        <v>N/A</v>
      </c>
      <c r="G39" s="14">
        <v>49.468704713000001</v>
      </c>
      <c r="H39" s="11" t="str">
        <f t="shared" si="10"/>
        <v>N/A</v>
      </c>
      <c r="I39" s="12">
        <v>-66</v>
      </c>
      <c r="J39" s="12">
        <v>502.3</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17611.532564000001</v>
      </c>
      <c r="D41" s="11" t="str">
        <f t="shared" si="8"/>
        <v>N/A</v>
      </c>
      <c r="E41" s="14">
        <v>18796.682981000002</v>
      </c>
      <c r="F41" s="11" t="str">
        <f t="shared" si="9"/>
        <v>N/A</v>
      </c>
      <c r="G41" s="14">
        <v>18671.198243999999</v>
      </c>
      <c r="H41" s="11" t="str">
        <f t="shared" si="10"/>
        <v>N/A</v>
      </c>
      <c r="I41" s="12">
        <v>6.7290000000000001</v>
      </c>
      <c r="J41" s="12">
        <v>-0.66800000000000004</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12034.178527</v>
      </c>
      <c r="D44" s="11" t="str">
        <f t="shared" si="8"/>
        <v>N/A</v>
      </c>
      <c r="E44" s="14">
        <v>12526.317295000001</v>
      </c>
      <c r="F44" s="11" t="str">
        <f t="shared" si="9"/>
        <v>N/A</v>
      </c>
      <c r="G44" s="14">
        <v>12566.477315</v>
      </c>
      <c r="H44" s="11" t="str">
        <f t="shared" si="10"/>
        <v>N/A</v>
      </c>
      <c r="I44" s="12">
        <v>4.09</v>
      </c>
      <c r="J44" s="12">
        <v>0.3206</v>
      </c>
      <c r="K44" s="47" t="s">
        <v>732</v>
      </c>
      <c r="L44" s="9" t="str">
        <f t="shared" si="12"/>
        <v>Yes</v>
      </c>
    </row>
    <row r="45" spans="1:12" ht="25.5" x14ac:dyDescent="0.2">
      <c r="A45" s="2" t="s">
        <v>1133</v>
      </c>
      <c r="B45" s="47" t="s">
        <v>217</v>
      </c>
      <c r="C45" s="14">
        <v>340.51417669</v>
      </c>
      <c r="D45" s="11" t="str">
        <f t="shared" si="8"/>
        <v>N/A</v>
      </c>
      <c r="E45" s="14">
        <v>357.92453872999999</v>
      </c>
      <c r="F45" s="11" t="str">
        <f t="shared" si="9"/>
        <v>N/A</v>
      </c>
      <c r="G45" s="14">
        <v>378.52537920999998</v>
      </c>
      <c r="H45" s="11" t="str">
        <f t="shared" si="10"/>
        <v>N/A</v>
      </c>
      <c r="I45" s="12">
        <v>5.1130000000000004</v>
      </c>
      <c r="J45" s="12">
        <v>5.7560000000000002</v>
      </c>
      <c r="K45" s="47" t="s">
        <v>732</v>
      </c>
      <c r="L45" s="9" t="str">
        <f t="shared" si="12"/>
        <v>Yes</v>
      </c>
    </row>
    <row r="46" spans="1:12" x14ac:dyDescent="0.2">
      <c r="A46" s="2" t="s">
        <v>1134</v>
      </c>
      <c r="B46" s="34" t="s">
        <v>217</v>
      </c>
      <c r="C46" s="46">
        <v>37799.057202000004</v>
      </c>
      <c r="D46" s="43" t="str">
        <f t="shared" si="8"/>
        <v>N/A</v>
      </c>
      <c r="E46" s="46">
        <v>39967.212277999999</v>
      </c>
      <c r="F46" s="43" t="str">
        <f t="shared" si="9"/>
        <v>N/A</v>
      </c>
      <c r="G46" s="46">
        <v>39952.133679999999</v>
      </c>
      <c r="H46" s="43" t="str">
        <f t="shared" si="10"/>
        <v>N/A</v>
      </c>
      <c r="I46" s="12">
        <v>5.7359999999999998</v>
      </c>
      <c r="J46" s="12">
        <v>-3.7999999999999999E-2</v>
      </c>
      <c r="K46" s="44" t="s">
        <v>732</v>
      </c>
      <c r="L46" s="9" t="str">
        <f>IF(J46="Div by 0", "N/A", IF(K46="N/A","N/A", IF(J46&gt;VALUE(MID(K46,1,2)), "No", IF(J46&lt;-1*VALUE(MID(K46,1,2)), "No", "Yes"))))</f>
        <v>Yes</v>
      </c>
    </row>
    <row r="47" spans="1:12" x14ac:dyDescent="0.2">
      <c r="A47" s="61" t="s">
        <v>1135</v>
      </c>
      <c r="B47" s="34" t="s">
        <v>217</v>
      </c>
      <c r="C47" s="46">
        <v>10029.422882000001</v>
      </c>
      <c r="D47" s="43" t="str">
        <f t="shared" si="8"/>
        <v>N/A</v>
      </c>
      <c r="E47" s="46">
        <v>8864.8541215999994</v>
      </c>
      <c r="F47" s="43" t="str">
        <f t="shared" si="9"/>
        <v>N/A</v>
      </c>
      <c r="G47" s="46">
        <v>8710.6333458999998</v>
      </c>
      <c r="H47" s="43" t="str">
        <f t="shared" si="10"/>
        <v>N/A</v>
      </c>
      <c r="I47" s="12">
        <v>-11.6</v>
      </c>
      <c r="J47" s="12">
        <v>-1.74</v>
      </c>
      <c r="K47" s="44" t="s">
        <v>732</v>
      </c>
      <c r="L47" s="9" t="str">
        <f>IF(J47="Div by 0", "N/A", IF(K47="N/A","N/A", IF(J47&gt;VALUE(MID(K47,1,2)), "No", IF(J47&lt;-1*VALUE(MID(K47,1,2)), "No", "Yes"))))</f>
        <v>Yes</v>
      </c>
    </row>
    <row r="48" spans="1:12" ht="25.5" x14ac:dyDescent="0.2">
      <c r="A48" s="2" t="s">
        <v>1136</v>
      </c>
      <c r="B48" s="34" t="s">
        <v>217</v>
      </c>
      <c r="C48" s="46">
        <v>39492.852269000003</v>
      </c>
      <c r="D48" s="43" t="str">
        <f t="shared" si="8"/>
        <v>N/A</v>
      </c>
      <c r="E48" s="46">
        <v>41279.463792000002</v>
      </c>
      <c r="F48" s="43" t="str">
        <f t="shared" si="9"/>
        <v>N/A</v>
      </c>
      <c r="G48" s="46">
        <v>41988.559664</v>
      </c>
      <c r="H48" s="43" t="str">
        <f t="shared" si="10"/>
        <v>N/A</v>
      </c>
      <c r="I48" s="12">
        <v>4.524</v>
      </c>
      <c r="J48" s="12">
        <v>1.718</v>
      </c>
      <c r="K48" s="44" t="s">
        <v>732</v>
      </c>
      <c r="L48" s="9" t="str">
        <f>IF(J48="Div by 0", "N/A", IF(K48="N/A","N/A", IF(J48&gt;VALUE(MID(K48,1,2)), "No", IF(J48&lt;-1*VALUE(MID(K48,1,2)), "No", "Yes"))))</f>
        <v>Yes</v>
      </c>
    </row>
    <row r="49" spans="1:12" x14ac:dyDescent="0.2">
      <c r="A49" s="6" t="s">
        <v>1137</v>
      </c>
      <c r="B49" s="34" t="s">
        <v>217</v>
      </c>
      <c r="C49" s="46">
        <v>31201.526178</v>
      </c>
      <c r="D49" s="43" t="str">
        <f t="shared" si="8"/>
        <v>N/A</v>
      </c>
      <c r="E49" s="46">
        <v>31276.438346999999</v>
      </c>
      <c r="F49" s="43" t="str">
        <f t="shared" si="9"/>
        <v>N/A</v>
      </c>
      <c r="G49" s="46">
        <v>31848.977987999999</v>
      </c>
      <c r="H49" s="43" t="str">
        <f t="shared" si="10"/>
        <v>N/A</v>
      </c>
      <c r="I49" s="12">
        <v>0.24010000000000001</v>
      </c>
      <c r="J49" s="12">
        <v>1.831</v>
      </c>
      <c r="K49" s="44" t="s">
        <v>732</v>
      </c>
      <c r="L49" s="9" t="str">
        <f t="shared" ref="L49:L59" si="13">IF(J49="Div by 0", "N/A", IF(K49="N/A","N/A", IF(J49&gt;VALUE(MID(K49,1,2)), "No", IF(J49&lt;-1*VALUE(MID(K49,1,2)), "No", "Yes"))))</f>
        <v>Yes</v>
      </c>
    </row>
    <row r="50" spans="1:12" ht="25.5" x14ac:dyDescent="0.2">
      <c r="A50" s="2" t="s">
        <v>1138</v>
      </c>
      <c r="B50" s="34" t="s">
        <v>217</v>
      </c>
      <c r="C50" s="46">
        <v>17365.53542</v>
      </c>
      <c r="D50" s="43" t="str">
        <f t="shared" si="8"/>
        <v>N/A</v>
      </c>
      <c r="E50" s="46">
        <v>17522.385697999998</v>
      </c>
      <c r="F50" s="43" t="str">
        <f t="shared" si="9"/>
        <v>N/A</v>
      </c>
      <c r="G50" s="46">
        <v>17871.347456</v>
      </c>
      <c r="H50" s="43" t="str">
        <f t="shared" si="10"/>
        <v>N/A</v>
      </c>
      <c r="I50" s="12">
        <v>0.9032</v>
      </c>
      <c r="J50" s="12">
        <v>1.992</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16240.207012000001</v>
      </c>
      <c r="D52" s="43" t="str">
        <f t="shared" si="14"/>
        <v>N/A</v>
      </c>
      <c r="E52" s="46">
        <v>16390.148079999999</v>
      </c>
      <c r="F52" s="43" t="str">
        <f t="shared" si="15"/>
        <v>N/A</v>
      </c>
      <c r="G52" s="46">
        <v>15826.588234999999</v>
      </c>
      <c r="H52" s="43" t="str">
        <f t="shared" si="16"/>
        <v>N/A</v>
      </c>
      <c r="I52" s="12">
        <v>0.92330000000000001</v>
      </c>
      <c r="J52" s="12">
        <v>-3.44</v>
      </c>
      <c r="K52" s="44" t="s">
        <v>732</v>
      </c>
      <c r="L52" s="9" t="str">
        <f t="shared" si="13"/>
        <v>Yes</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v>18318</v>
      </c>
      <c r="D54" s="43" t="str">
        <f t="shared" si="14"/>
        <v>N/A</v>
      </c>
      <c r="E54" s="46">
        <v>17362.745097999999</v>
      </c>
      <c r="F54" s="43" t="str">
        <f t="shared" si="15"/>
        <v>N/A</v>
      </c>
      <c r="G54" s="46">
        <v>12094.714286</v>
      </c>
      <c r="H54" s="43" t="str">
        <f t="shared" si="16"/>
        <v>N/A</v>
      </c>
      <c r="I54" s="12">
        <v>-5.21</v>
      </c>
      <c r="J54" s="12">
        <v>-30.3</v>
      </c>
      <c r="K54" s="44" t="s">
        <v>732</v>
      </c>
      <c r="L54" s="9" t="str">
        <f t="shared" si="13"/>
        <v>No</v>
      </c>
    </row>
    <row r="55" spans="1:12" ht="25.5" x14ac:dyDescent="0.2">
      <c r="A55" s="2" t="s">
        <v>1143</v>
      </c>
      <c r="B55" s="34" t="s">
        <v>217</v>
      </c>
      <c r="C55" s="46">
        <v>53861.990794999998</v>
      </c>
      <c r="D55" s="43" t="str">
        <f t="shared" si="14"/>
        <v>N/A</v>
      </c>
      <c r="E55" s="46">
        <v>53941.853238999996</v>
      </c>
      <c r="F55" s="43" t="str">
        <f t="shared" si="15"/>
        <v>N/A</v>
      </c>
      <c r="G55" s="46">
        <v>54609.860509999999</v>
      </c>
      <c r="H55" s="43" t="str">
        <f t="shared" si="16"/>
        <v>N/A</v>
      </c>
      <c r="I55" s="12">
        <v>0.14829999999999999</v>
      </c>
      <c r="J55" s="12">
        <v>1.238</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293305</v>
      </c>
      <c r="D57" s="43" t="str">
        <f t="shared" si="14"/>
        <v>N/A</v>
      </c>
      <c r="E57" s="46">
        <v>158084</v>
      </c>
      <c r="F57" s="43" t="str">
        <f t="shared" si="15"/>
        <v>N/A</v>
      </c>
      <c r="G57" s="46">
        <v>122109.2</v>
      </c>
      <c r="H57" s="43" t="str">
        <f t="shared" si="16"/>
        <v>N/A</v>
      </c>
      <c r="I57" s="12">
        <v>-46.1</v>
      </c>
      <c r="J57" s="12">
        <v>-22.8</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376608242</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92004724</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5857666</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379438</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278359103</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7311</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23007.472081</v>
      </c>
      <c r="D71" s="43" t="str">
        <f t="shared" si="14"/>
        <v>N/A</v>
      </c>
      <c r="E71" s="46">
        <v>24608.410573000001</v>
      </c>
      <c r="F71" s="43" t="str">
        <f t="shared" si="15"/>
        <v>N/A</v>
      </c>
      <c r="G71" s="46">
        <v>25120.613794000001</v>
      </c>
      <c r="H71" s="43" t="str">
        <f t="shared" si="16"/>
        <v>N/A</v>
      </c>
      <c r="I71" s="12">
        <v>6.9580000000000002</v>
      </c>
      <c r="J71" s="12">
        <v>2.081</v>
      </c>
      <c r="K71" s="44" t="s">
        <v>732</v>
      </c>
      <c r="L71" s="9" t="str">
        <f t="shared" ref="L71:L81" si="18">IF(J71="Div by 0", "N/A", IF(K71="N/A","N/A", IF(J71&gt;VALUE(MID(K71,1,2)), "No", IF(J71&lt;-1*VALUE(MID(K71,1,2)), "No", "Yes"))))</f>
        <v>Yes</v>
      </c>
    </row>
    <row r="72" spans="1:12" ht="25.5" x14ac:dyDescent="0.2">
      <c r="A72" s="2" t="s">
        <v>1159</v>
      </c>
      <c r="B72" s="34" t="s">
        <v>217</v>
      </c>
      <c r="C72" s="46">
        <v>10212.651245999999</v>
      </c>
      <c r="D72" s="43" t="str">
        <f t="shared" si="14"/>
        <v>N/A</v>
      </c>
      <c r="E72" s="46">
        <v>10485.338524000001</v>
      </c>
      <c r="F72" s="43" t="str">
        <f t="shared" si="15"/>
        <v>N/A</v>
      </c>
      <c r="G72" s="46">
        <v>10592.300714000001</v>
      </c>
      <c r="H72" s="43" t="str">
        <f t="shared" si="16"/>
        <v>N/A</v>
      </c>
      <c r="I72" s="12">
        <v>2.67</v>
      </c>
      <c r="J72" s="12">
        <v>1.02</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11075.255426</v>
      </c>
      <c r="D74" s="43" t="str">
        <f t="shared" si="14"/>
        <v>N/A</v>
      </c>
      <c r="E74" s="46">
        <v>11451.676417000001</v>
      </c>
      <c r="F74" s="43" t="str">
        <f t="shared" si="15"/>
        <v>N/A</v>
      </c>
      <c r="G74" s="46">
        <v>11485.619608000001</v>
      </c>
      <c r="H74" s="43" t="str">
        <f t="shared" si="16"/>
        <v>N/A</v>
      </c>
      <c r="I74" s="12">
        <v>3.399</v>
      </c>
      <c r="J74" s="12">
        <v>0.2964</v>
      </c>
      <c r="K74" s="44" t="s">
        <v>732</v>
      </c>
      <c r="L74" s="9" t="str">
        <f t="shared" si="18"/>
        <v>Yes</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v>4518.2881355999998</v>
      </c>
      <c r="D76" s="43" t="str">
        <f t="shared" si="14"/>
        <v>N/A</v>
      </c>
      <c r="E76" s="46">
        <v>5366.8235293999996</v>
      </c>
      <c r="F76" s="43" t="str">
        <f t="shared" si="15"/>
        <v>N/A</v>
      </c>
      <c r="G76" s="46">
        <v>6022.8253967999999</v>
      </c>
      <c r="H76" s="43" t="str">
        <f t="shared" si="16"/>
        <v>N/A</v>
      </c>
      <c r="I76" s="12">
        <v>18.78</v>
      </c>
      <c r="J76" s="12">
        <v>12.22</v>
      </c>
      <c r="K76" s="44" t="s">
        <v>732</v>
      </c>
      <c r="L76" s="9" t="str">
        <f t="shared" si="18"/>
        <v>Yes</v>
      </c>
    </row>
    <row r="77" spans="1:12" ht="25.5" x14ac:dyDescent="0.2">
      <c r="A77" s="2" t="s">
        <v>1164</v>
      </c>
      <c r="B77" s="34" t="s">
        <v>217</v>
      </c>
      <c r="C77" s="46">
        <v>43999.980705000002</v>
      </c>
      <c r="D77" s="43" t="str">
        <f t="shared" si="14"/>
        <v>N/A</v>
      </c>
      <c r="E77" s="46">
        <v>47802.539129999997</v>
      </c>
      <c r="F77" s="43" t="str">
        <f t="shared" si="15"/>
        <v>N/A</v>
      </c>
      <c r="G77" s="46">
        <v>48596.212116000002</v>
      </c>
      <c r="H77" s="43" t="str">
        <f t="shared" si="16"/>
        <v>N/A</v>
      </c>
      <c r="I77" s="12">
        <v>8.6419999999999995</v>
      </c>
      <c r="J77" s="12">
        <v>1.66</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24734.5</v>
      </c>
      <c r="D79" s="43" t="str">
        <f t="shared" si="14"/>
        <v>N/A</v>
      </c>
      <c r="E79" s="46">
        <v>0</v>
      </c>
      <c r="F79" s="43" t="str">
        <f t="shared" si="15"/>
        <v>N/A</v>
      </c>
      <c r="G79" s="46">
        <v>1462.2</v>
      </c>
      <c r="H79" s="43" t="str">
        <f t="shared" si="16"/>
        <v>N/A</v>
      </c>
      <c r="I79" s="12">
        <v>-100</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377129202</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14988</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25162.076461000001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26595433</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9337</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2848.3916675999999</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140016322</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2552</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54865.329937000002</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2804604</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257</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10912.856030999999</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54640143</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4802</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11378.622031999999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1150002</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124</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9274.2096774000001</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7273067</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5201</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1398.3978081</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129017296</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9895</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13038.635270000001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12365393</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1870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6612.5096256999996</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1267780</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601</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2109.4509151000002</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141100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60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2351.6666667</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119839</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63</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1902.2063492</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1579799</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1238</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1276.0896607</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158424</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158</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1002.6835443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0</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t="s">
        <v>1743</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3404736670</v>
      </c>
      <c r="F139" s="11" t="str">
        <f t="shared" si="24"/>
        <v>N/A</v>
      </c>
      <c r="G139" s="14">
        <v>3514435953</v>
      </c>
      <c r="H139" s="11" t="str">
        <f t="shared" si="25"/>
        <v>N/A</v>
      </c>
      <c r="I139" s="12" t="s">
        <v>217</v>
      </c>
      <c r="J139" s="12">
        <v>3.222</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4633.8204824000004</v>
      </c>
      <c r="F140" s="11" t="str">
        <f t="shared" si="24"/>
        <v>N/A</v>
      </c>
      <c r="G140" s="14">
        <v>4472.4533504999999</v>
      </c>
      <c r="H140" s="11" t="str">
        <f t="shared" si="25"/>
        <v>N/A</v>
      </c>
      <c r="I140" s="12" t="s">
        <v>217</v>
      </c>
      <c r="J140" s="12">
        <v>-3.48</v>
      </c>
      <c r="K140" s="14" t="s">
        <v>217</v>
      </c>
      <c r="L140" s="9" t="str">
        <f t="shared" si="26"/>
        <v>N/A</v>
      </c>
    </row>
    <row r="141" spans="1:12" x14ac:dyDescent="0.2">
      <c r="A141" s="57" t="s">
        <v>406</v>
      </c>
      <c r="B141" s="14" t="s">
        <v>217</v>
      </c>
      <c r="C141" s="14">
        <v>2508417</v>
      </c>
      <c r="D141" s="11" t="str">
        <f t="shared" si="23"/>
        <v>N/A</v>
      </c>
      <c r="E141" s="14">
        <v>1385483</v>
      </c>
      <c r="F141" s="11" t="str">
        <f t="shared" si="24"/>
        <v>N/A</v>
      </c>
      <c r="G141" s="14">
        <v>1293533</v>
      </c>
      <c r="H141" s="11" t="str">
        <f t="shared" si="25"/>
        <v>N/A</v>
      </c>
      <c r="I141" s="12">
        <v>-44.8</v>
      </c>
      <c r="J141" s="12">
        <v>-6.64</v>
      </c>
      <c r="K141" s="14" t="s">
        <v>217</v>
      </c>
      <c r="L141" s="9" t="str">
        <f t="shared" si="26"/>
        <v>N/A</v>
      </c>
    </row>
    <row r="142" spans="1:12" x14ac:dyDescent="0.2">
      <c r="A142" s="57" t="s">
        <v>1206</v>
      </c>
      <c r="B142" s="14" t="s">
        <v>217</v>
      </c>
      <c r="C142" s="14">
        <v>1178.2137154</v>
      </c>
      <c r="D142" s="11" t="str">
        <f t="shared" si="23"/>
        <v>N/A</v>
      </c>
      <c r="E142" s="14">
        <v>805.51337208999996</v>
      </c>
      <c r="F142" s="11" t="str">
        <f t="shared" si="24"/>
        <v>N/A</v>
      </c>
      <c r="G142" s="14">
        <v>742.55625717999999</v>
      </c>
      <c r="H142" s="11" t="str">
        <f t="shared" si="25"/>
        <v>N/A</v>
      </c>
      <c r="I142" s="12">
        <v>-31.6</v>
      </c>
      <c r="J142" s="12">
        <v>-7.82</v>
      </c>
      <c r="K142" s="14" t="s">
        <v>217</v>
      </c>
      <c r="L142" s="9" t="str">
        <f t="shared" si="26"/>
        <v>N/A</v>
      </c>
    </row>
    <row r="143" spans="1:12" x14ac:dyDescent="0.2">
      <c r="A143" s="57" t="s">
        <v>407</v>
      </c>
      <c r="B143" s="14" t="s">
        <v>217</v>
      </c>
      <c r="C143" s="14">
        <v>29717127</v>
      </c>
      <c r="D143" s="11" t="str">
        <f t="shared" si="23"/>
        <v>N/A</v>
      </c>
      <c r="E143" s="14">
        <v>31173668</v>
      </c>
      <c r="F143" s="11" t="str">
        <f t="shared" si="24"/>
        <v>N/A</v>
      </c>
      <c r="G143" s="14">
        <v>33967587</v>
      </c>
      <c r="H143" s="11" t="str">
        <f t="shared" si="25"/>
        <v>N/A</v>
      </c>
      <c r="I143" s="12">
        <v>4.9009999999999998</v>
      </c>
      <c r="J143" s="12">
        <v>8.9619999999999997</v>
      </c>
      <c r="K143" s="14" t="s">
        <v>217</v>
      </c>
      <c r="L143" s="9" t="str">
        <f t="shared" si="26"/>
        <v>N/A</v>
      </c>
    </row>
    <row r="144" spans="1:12" ht="25.5" x14ac:dyDescent="0.2">
      <c r="A144" s="57" t="s">
        <v>1207</v>
      </c>
      <c r="B144" s="14" t="s">
        <v>217</v>
      </c>
      <c r="C144" s="14">
        <v>283.60367041000001</v>
      </c>
      <c r="D144" s="11" t="str">
        <f t="shared" si="23"/>
        <v>N/A</v>
      </c>
      <c r="E144" s="14">
        <v>301.05233270999997</v>
      </c>
      <c r="F144" s="11" t="str">
        <f t="shared" si="24"/>
        <v>N/A</v>
      </c>
      <c r="G144" s="14">
        <v>318.89058187000001</v>
      </c>
      <c r="H144" s="11" t="str">
        <f t="shared" si="25"/>
        <v>N/A</v>
      </c>
      <c r="I144" s="12">
        <v>6.1520000000000001</v>
      </c>
      <c r="J144" s="12">
        <v>5.9249999999999998</v>
      </c>
      <c r="K144" s="14" t="s">
        <v>217</v>
      </c>
      <c r="L144" s="9" t="str">
        <f t="shared" si="26"/>
        <v>N/A</v>
      </c>
    </row>
    <row r="145" spans="1:13" x14ac:dyDescent="0.2">
      <c r="A145" s="57" t="s">
        <v>408</v>
      </c>
      <c r="B145" s="14" t="s">
        <v>217</v>
      </c>
      <c r="C145" s="14" t="s">
        <v>217</v>
      </c>
      <c r="D145" s="11" t="str">
        <f t="shared" si="23"/>
        <v>N/A</v>
      </c>
      <c r="E145" s="14">
        <v>142530523</v>
      </c>
      <c r="F145" s="11" t="str">
        <f t="shared" si="24"/>
        <v>N/A</v>
      </c>
      <c r="G145" s="14">
        <v>155476199</v>
      </c>
      <c r="H145" s="11" t="str">
        <f t="shared" si="25"/>
        <v>N/A</v>
      </c>
      <c r="I145" s="12" t="s">
        <v>217</v>
      </c>
      <c r="J145" s="12">
        <v>9.0830000000000002</v>
      </c>
      <c r="K145" s="14" t="s">
        <v>217</v>
      </c>
      <c r="L145" s="9" t="str">
        <f t="shared" si="26"/>
        <v>N/A</v>
      </c>
    </row>
    <row r="146" spans="1:13" x14ac:dyDescent="0.2">
      <c r="A146" s="57" t="s">
        <v>1208</v>
      </c>
      <c r="B146" s="14" t="s">
        <v>217</v>
      </c>
      <c r="C146" s="14" t="s">
        <v>217</v>
      </c>
      <c r="D146" s="11" t="str">
        <f t="shared" si="23"/>
        <v>N/A</v>
      </c>
      <c r="E146" s="14">
        <v>2935.4448152</v>
      </c>
      <c r="F146" s="11" t="str">
        <f t="shared" si="24"/>
        <v>N/A</v>
      </c>
      <c r="G146" s="14">
        <v>3199.1645712999998</v>
      </c>
      <c r="H146" s="11" t="str">
        <f t="shared" si="25"/>
        <v>N/A</v>
      </c>
      <c r="I146" s="12" t="s">
        <v>217</v>
      </c>
      <c r="J146" s="12">
        <v>8.984</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25889476</v>
      </c>
      <c r="D149" s="11" t="str">
        <f t="shared" si="27"/>
        <v>N/A</v>
      </c>
      <c r="E149" s="14">
        <v>28443786</v>
      </c>
      <c r="F149" s="11" t="str">
        <f t="shared" si="28"/>
        <v>N/A</v>
      </c>
      <c r="G149" s="14">
        <v>30825850</v>
      </c>
      <c r="H149" s="11" t="str">
        <f t="shared" si="29"/>
        <v>N/A</v>
      </c>
      <c r="I149" s="12">
        <v>9.8659999999999997</v>
      </c>
      <c r="J149" s="12">
        <v>8.375</v>
      </c>
      <c r="K149" s="14" t="s">
        <v>217</v>
      </c>
      <c r="L149" s="9" t="str">
        <f t="shared" si="26"/>
        <v>N/A</v>
      </c>
    </row>
    <row r="150" spans="1:13" x14ac:dyDescent="0.2">
      <c r="A150" s="57" t="s">
        <v>1210</v>
      </c>
      <c r="B150" s="14" t="s">
        <v>217</v>
      </c>
      <c r="C150" s="14">
        <v>357.22925779000002</v>
      </c>
      <c r="D150" s="11" t="str">
        <f t="shared" si="27"/>
        <v>N/A</v>
      </c>
      <c r="E150" s="14">
        <v>364.57978928</v>
      </c>
      <c r="F150" s="11" t="str">
        <f t="shared" si="28"/>
        <v>N/A</v>
      </c>
      <c r="G150" s="14">
        <v>360.71767088000001</v>
      </c>
      <c r="H150" s="11" t="str">
        <f t="shared" si="29"/>
        <v>N/A</v>
      </c>
      <c r="I150" s="12">
        <v>2.0579999999999998</v>
      </c>
      <c r="J150" s="12">
        <v>-1.06</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737044</v>
      </c>
      <c r="D6" s="130" t="str">
        <f t="shared" ref="D6:D11" si="0">IF($B6="N/A","N/A",IF(C6&gt;10,"No",IF(C6&lt;-10,"No","Yes")))</f>
        <v>N/A</v>
      </c>
      <c r="E6" s="152">
        <v>780196</v>
      </c>
      <c r="F6" s="130" t="str">
        <f t="shared" ref="F6:F11" si="1">IF($B6="N/A","N/A",IF(E6&gt;10,"No",IF(E6&lt;-10,"No","Yes")))</f>
        <v>N/A</v>
      </c>
      <c r="G6" s="152">
        <v>831120</v>
      </c>
      <c r="H6" s="130" t="str">
        <f t="shared" ref="H6:H11" si="2">IF($B6="N/A","N/A",IF(G6&gt;10,"No",IF(G6&lt;-10,"No","Yes")))</f>
        <v>N/A</v>
      </c>
      <c r="I6" s="132">
        <v>5.8550000000000004</v>
      </c>
      <c r="J6" s="132">
        <v>6.5270000000000001</v>
      </c>
      <c r="K6" s="152" t="s">
        <v>732</v>
      </c>
      <c r="L6" s="134" t="str">
        <f t="shared" ref="L6:L14" si="3">IF(J6="Div by 0", "N/A", IF(K6="N/A","N/A", IF(J6&gt;VALUE(MID(K6,1,2)), "No", IF(J6&lt;-1*VALUE(MID(K6,1,2)), "No", "Yes"))))</f>
        <v>Yes</v>
      </c>
    </row>
    <row r="7" spans="1:12" x14ac:dyDescent="0.2">
      <c r="A7" s="16" t="s">
        <v>100</v>
      </c>
      <c r="B7" s="135" t="s">
        <v>217</v>
      </c>
      <c r="C7" s="152">
        <v>35738</v>
      </c>
      <c r="D7" s="130" t="str">
        <f t="shared" si="0"/>
        <v>N/A</v>
      </c>
      <c r="E7" s="152">
        <v>32994</v>
      </c>
      <c r="F7" s="130" t="str">
        <f t="shared" si="1"/>
        <v>N/A</v>
      </c>
      <c r="G7" s="152">
        <v>31682</v>
      </c>
      <c r="H7" s="130" t="str">
        <f t="shared" si="2"/>
        <v>N/A</v>
      </c>
      <c r="I7" s="132">
        <v>-7.68</v>
      </c>
      <c r="J7" s="132">
        <v>-3.98</v>
      </c>
      <c r="K7" s="135" t="s">
        <v>732</v>
      </c>
      <c r="L7" s="134" t="str">
        <f t="shared" si="3"/>
        <v>Yes</v>
      </c>
    </row>
    <row r="8" spans="1:12" x14ac:dyDescent="0.2">
      <c r="A8" s="16" t="s">
        <v>101</v>
      </c>
      <c r="B8" s="135" t="s">
        <v>217</v>
      </c>
      <c r="C8" s="152">
        <v>184591</v>
      </c>
      <c r="D8" s="130" t="str">
        <f t="shared" si="0"/>
        <v>N/A</v>
      </c>
      <c r="E8" s="152">
        <v>189496</v>
      </c>
      <c r="F8" s="130" t="str">
        <f t="shared" si="1"/>
        <v>N/A</v>
      </c>
      <c r="G8" s="152">
        <v>193612</v>
      </c>
      <c r="H8" s="130" t="str">
        <f t="shared" si="2"/>
        <v>N/A</v>
      </c>
      <c r="I8" s="132">
        <v>2.657</v>
      </c>
      <c r="J8" s="132">
        <v>2.1720000000000002</v>
      </c>
      <c r="K8" s="135" t="s">
        <v>732</v>
      </c>
      <c r="L8" s="134" t="str">
        <f t="shared" si="3"/>
        <v>Yes</v>
      </c>
    </row>
    <row r="9" spans="1:12" x14ac:dyDescent="0.2">
      <c r="A9" s="16" t="s">
        <v>104</v>
      </c>
      <c r="B9" s="135" t="s">
        <v>217</v>
      </c>
      <c r="C9" s="152">
        <v>446665</v>
      </c>
      <c r="D9" s="130" t="str">
        <f t="shared" si="0"/>
        <v>N/A</v>
      </c>
      <c r="E9" s="152">
        <v>480331</v>
      </c>
      <c r="F9" s="130" t="str">
        <f t="shared" si="1"/>
        <v>N/A</v>
      </c>
      <c r="G9" s="152">
        <v>522631</v>
      </c>
      <c r="H9" s="130" t="str">
        <f t="shared" si="2"/>
        <v>N/A</v>
      </c>
      <c r="I9" s="132">
        <v>7.5369999999999999</v>
      </c>
      <c r="J9" s="132">
        <v>8.8059999999999992</v>
      </c>
      <c r="K9" s="135" t="s">
        <v>732</v>
      </c>
      <c r="L9" s="134" t="str">
        <f t="shared" si="3"/>
        <v>Yes</v>
      </c>
    </row>
    <row r="10" spans="1:12" x14ac:dyDescent="0.2">
      <c r="A10" s="16" t="s">
        <v>105</v>
      </c>
      <c r="B10" s="135" t="s">
        <v>217</v>
      </c>
      <c r="C10" s="152">
        <v>70050</v>
      </c>
      <c r="D10" s="130" t="str">
        <f t="shared" si="0"/>
        <v>N/A</v>
      </c>
      <c r="E10" s="152">
        <v>77375</v>
      </c>
      <c r="F10" s="130" t="str">
        <f t="shared" si="1"/>
        <v>N/A</v>
      </c>
      <c r="G10" s="152">
        <v>83195</v>
      </c>
      <c r="H10" s="130" t="str">
        <f t="shared" si="2"/>
        <v>N/A</v>
      </c>
      <c r="I10" s="132">
        <v>10.46</v>
      </c>
      <c r="J10" s="132">
        <v>7.5220000000000002</v>
      </c>
      <c r="K10" s="135" t="s">
        <v>732</v>
      </c>
      <c r="L10" s="134" t="str">
        <f t="shared" si="3"/>
        <v>Yes</v>
      </c>
    </row>
    <row r="11" spans="1:12" x14ac:dyDescent="0.2">
      <c r="A11" s="16" t="s">
        <v>77</v>
      </c>
      <c r="B11" s="152" t="s">
        <v>217</v>
      </c>
      <c r="C11" s="152">
        <v>612424.80000000005</v>
      </c>
      <c r="D11" s="138" t="str">
        <f t="shared" si="0"/>
        <v>N/A</v>
      </c>
      <c r="E11" s="152">
        <v>652686.4</v>
      </c>
      <c r="F11" s="130" t="str">
        <f t="shared" si="1"/>
        <v>N/A</v>
      </c>
      <c r="G11" s="152">
        <v>701195.81</v>
      </c>
      <c r="H11" s="130" t="str">
        <f t="shared" si="2"/>
        <v>N/A</v>
      </c>
      <c r="I11" s="132">
        <v>6.5739999999999998</v>
      </c>
      <c r="J11" s="132">
        <v>7.4320000000000004</v>
      </c>
      <c r="K11" s="152" t="s">
        <v>733</v>
      </c>
      <c r="L11" s="134" t="str">
        <f t="shared" si="3"/>
        <v>Yes</v>
      </c>
    </row>
    <row r="12" spans="1:12" x14ac:dyDescent="0.2">
      <c r="A12" s="16" t="s">
        <v>115</v>
      </c>
      <c r="B12" s="152" t="s">
        <v>217</v>
      </c>
      <c r="C12" s="152">
        <v>101019</v>
      </c>
      <c r="D12" s="152" t="s">
        <v>217</v>
      </c>
      <c r="E12" s="152">
        <v>100916</v>
      </c>
      <c r="F12" s="152" t="s">
        <v>217</v>
      </c>
      <c r="G12" s="152">
        <v>100304</v>
      </c>
      <c r="H12" s="152" t="s">
        <v>217</v>
      </c>
      <c r="I12" s="132">
        <v>-0.10199999999999999</v>
      </c>
      <c r="J12" s="132">
        <v>-0.60599999999999998</v>
      </c>
      <c r="K12" s="152" t="s">
        <v>733</v>
      </c>
      <c r="L12" s="134" t="str">
        <f t="shared" si="3"/>
        <v>Yes</v>
      </c>
    </row>
    <row r="13" spans="1:12" x14ac:dyDescent="0.2">
      <c r="A13" s="16" t="s">
        <v>449</v>
      </c>
      <c r="B13" s="152" t="s">
        <v>217</v>
      </c>
      <c r="C13" s="152">
        <v>34023</v>
      </c>
      <c r="D13" s="152" t="s">
        <v>217</v>
      </c>
      <c r="E13" s="152">
        <v>32494</v>
      </c>
      <c r="F13" s="152" t="s">
        <v>217</v>
      </c>
      <c r="G13" s="152">
        <v>31265</v>
      </c>
      <c r="H13" s="152" t="s">
        <v>217</v>
      </c>
      <c r="I13" s="132">
        <v>-4.49</v>
      </c>
      <c r="J13" s="132">
        <v>-3.78</v>
      </c>
      <c r="K13" s="152" t="s">
        <v>733</v>
      </c>
      <c r="L13" s="134" t="str">
        <f t="shared" si="3"/>
        <v>Yes</v>
      </c>
    </row>
    <row r="14" spans="1:12" x14ac:dyDescent="0.2">
      <c r="A14" s="16" t="s">
        <v>450</v>
      </c>
      <c r="B14" s="152" t="s">
        <v>217</v>
      </c>
      <c r="C14" s="152">
        <v>66406</v>
      </c>
      <c r="D14" s="152" t="s">
        <v>217</v>
      </c>
      <c r="E14" s="152">
        <v>67800</v>
      </c>
      <c r="F14" s="152" t="s">
        <v>217</v>
      </c>
      <c r="G14" s="152">
        <v>68400</v>
      </c>
      <c r="H14" s="152" t="s">
        <v>217</v>
      </c>
      <c r="I14" s="132">
        <v>2.0990000000000002</v>
      </c>
      <c r="J14" s="132">
        <v>0.88500000000000001</v>
      </c>
      <c r="K14" s="152" t="s">
        <v>733</v>
      </c>
      <c r="L14" s="134" t="str">
        <f t="shared" si="3"/>
        <v>Yes</v>
      </c>
    </row>
    <row r="15" spans="1:12" x14ac:dyDescent="0.2">
      <c r="A15" s="4" t="s">
        <v>58</v>
      </c>
      <c r="B15" s="135" t="s">
        <v>217</v>
      </c>
      <c r="C15" s="131">
        <v>3316408691</v>
      </c>
      <c r="D15" s="130" t="str">
        <f t="shared" ref="D15:D20" si="4">IF($B15="N/A","N/A",IF(C15&gt;10,"No",IF(C15&lt;-10,"No","Yes")))</f>
        <v>N/A</v>
      </c>
      <c r="E15" s="131">
        <v>3533459676</v>
      </c>
      <c r="F15" s="130" t="str">
        <f t="shared" ref="F15:F20" si="5">IF($B15="N/A","N/A",IF(E15&gt;10,"No",IF(E15&lt;-10,"No","Yes")))</f>
        <v>N/A</v>
      </c>
      <c r="G15" s="131">
        <v>3654330090</v>
      </c>
      <c r="H15" s="130" t="str">
        <f t="shared" ref="H15:H20" si="6">IF($B15="N/A","N/A",IF(G15&gt;10,"No",IF(G15&lt;-10,"No","Yes")))</f>
        <v>N/A</v>
      </c>
      <c r="I15" s="132">
        <v>6.5449999999999999</v>
      </c>
      <c r="J15" s="132">
        <v>3.4209999999999998</v>
      </c>
      <c r="K15" s="135" t="s">
        <v>732</v>
      </c>
      <c r="L15" s="134" t="str">
        <f t="shared" ref="L15:L20" si="7">IF(J15="Div by 0", "N/A", IF(K15="N/A","N/A", IF(J15&gt;VALUE(MID(K15,1,2)), "No", IF(J15&lt;-1*VALUE(MID(K15,1,2)), "No", "Yes"))))</f>
        <v>Yes</v>
      </c>
    </row>
    <row r="16" spans="1:12" x14ac:dyDescent="0.2">
      <c r="A16" s="4" t="s">
        <v>1121</v>
      </c>
      <c r="B16" s="135" t="s">
        <v>217</v>
      </c>
      <c r="C16" s="131">
        <v>4499.6074738999996</v>
      </c>
      <c r="D16" s="130" t="str">
        <f t="shared" si="4"/>
        <v>N/A</v>
      </c>
      <c r="E16" s="131">
        <v>4528.9384667000004</v>
      </c>
      <c r="F16" s="130" t="str">
        <f t="shared" si="5"/>
        <v>N/A</v>
      </c>
      <c r="G16" s="131">
        <v>4396.8742058999997</v>
      </c>
      <c r="H16" s="130" t="str">
        <f t="shared" si="6"/>
        <v>N/A</v>
      </c>
      <c r="I16" s="132">
        <v>0.65190000000000003</v>
      </c>
      <c r="J16" s="132">
        <v>-2.92</v>
      </c>
      <c r="K16" s="135" t="s">
        <v>732</v>
      </c>
      <c r="L16" s="134" t="str">
        <f t="shared" si="7"/>
        <v>Yes</v>
      </c>
    </row>
    <row r="17" spans="1:12" x14ac:dyDescent="0.2">
      <c r="A17" s="4" t="s">
        <v>1219</v>
      </c>
      <c r="B17" s="135" t="s">
        <v>217</v>
      </c>
      <c r="C17" s="131">
        <v>18952.778526999999</v>
      </c>
      <c r="D17" s="130" t="str">
        <f t="shared" si="4"/>
        <v>N/A</v>
      </c>
      <c r="E17" s="131">
        <v>21013.368794000002</v>
      </c>
      <c r="F17" s="130" t="str">
        <f t="shared" si="5"/>
        <v>N/A</v>
      </c>
      <c r="G17" s="131">
        <v>21258.122277999999</v>
      </c>
      <c r="H17" s="130" t="str">
        <f t="shared" si="6"/>
        <v>N/A</v>
      </c>
      <c r="I17" s="132">
        <v>10.87</v>
      </c>
      <c r="J17" s="132">
        <v>1.165</v>
      </c>
      <c r="K17" s="135" t="s">
        <v>732</v>
      </c>
      <c r="L17" s="134" t="str">
        <f t="shared" si="7"/>
        <v>Yes</v>
      </c>
    </row>
    <row r="18" spans="1:12" x14ac:dyDescent="0.2">
      <c r="A18" s="4" t="s">
        <v>1220</v>
      </c>
      <c r="B18" s="135" t="s">
        <v>217</v>
      </c>
      <c r="C18" s="131">
        <v>8031.8358642000003</v>
      </c>
      <c r="D18" s="130" t="str">
        <f t="shared" si="4"/>
        <v>N/A</v>
      </c>
      <c r="E18" s="131">
        <v>8201.5149555000007</v>
      </c>
      <c r="F18" s="130" t="str">
        <f t="shared" si="5"/>
        <v>N/A</v>
      </c>
      <c r="G18" s="131">
        <v>8535.3021972000006</v>
      </c>
      <c r="H18" s="130" t="str">
        <f t="shared" si="6"/>
        <v>N/A</v>
      </c>
      <c r="I18" s="132">
        <v>2.113</v>
      </c>
      <c r="J18" s="132">
        <v>4.07</v>
      </c>
      <c r="K18" s="135" t="s">
        <v>732</v>
      </c>
      <c r="L18" s="134" t="str">
        <f t="shared" si="7"/>
        <v>Yes</v>
      </c>
    </row>
    <row r="19" spans="1:12" x14ac:dyDescent="0.2">
      <c r="A19" s="4" t="s">
        <v>1221</v>
      </c>
      <c r="B19" s="135" t="s">
        <v>217</v>
      </c>
      <c r="C19" s="131">
        <v>2108.3058510999999</v>
      </c>
      <c r="D19" s="130" t="str">
        <f t="shared" si="4"/>
        <v>N/A</v>
      </c>
      <c r="E19" s="131">
        <v>2206.2030662000002</v>
      </c>
      <c r="F19" s="130" t="str">
        <f t="shared" si="5"/>
        <v>N/A</v>
      </c>
      <c r="G19" s="131">
        <v>2049.7379107000002</v>
      </c>
      <c r="H19" s="130" t="str">
        <f t="shared" si="6"/>
        <v>N/A</v>
      </c>
      <c r="I19" s="132">
        <v>4.6429999999999998</v>
      </c>
      <c r="J19" s="132">
        <v>-7.09</v>
      </c>
      <c r="K19" s="135" t="s">
        <v>732</v>
      </c>
      <c r="L19" s="134" t="str">
        <f t="shared" si="7"/>
        <v>Yes</v>
      </c>
    </row>
    <row r="20" spans="1:12" x14ac:dyDescent="0.2">
      <c r="A20" s="4" t="s">
        <v>1222</v>
      </c>
      <c r="B20" s="135" t="s">
        <v>217</v>
      </c>
      <c r="C20" s="131">
        <v>3065.8564597</v>
      </c>
      <c r="D20" s="130" t="str">
        <f t="shared" si="4"/>
        <v>N/A</v>
      </c>
      <c r="E20" s="131">
        <v>2924.4921874000001</v>
      </c>
      <c r="F20" s="130" t="str">
        <f t="shared" si="5"/>
        <v>N/A</v>
      </c>
      <c r="G20" s="131">
        <v>3089.5697697999999</v>
      </c>
      <c r="H20" s="130" t="str">
        <f t="shared" si="6"/>
        <v>N/A</v>
      </c>
      <c r="I20" s="132">
        <v>-4.6100000000000003</v>
      </c>
      <c r="J20" s="132">
        <v>5.6449999999999996</v>
      </c>
      <c r="K20" s="135" t="s">
        <v>732</v>
      </c>
      <c r="L20" s="134" t="str">
        <f t="shared" si="7"/>
        <v>Yes</v>
      </c>
    </row>
    <row r="21" spans="1:12" x14ac:dyDescent="0.2">
      <c r="A21" s="2" t="s">
        <v>1125</v>
      </c>
      <c r="B21" s="135" t="s">
        <v>217</v>
      </c>
      <c r="C21" s="131">
        <v>4785.0180399000001</v>
      </c>
      <c r="D21" s="130" t="str">
        <f t="shared" ref="D21:D22" si="8">IF($B21="N/A","N/A",IF(C21&gt;10,"No",IF(C21&lt;-10,"No","Yes")))</f>
        <v>N/A</v>
      </c>
      <c r="E21" s="131">
        <v>4792.3878754999996</v>
      </c>
      <c r="F21" s="130" t="str">
        <f t="shared" ref="F21:F22" si="9">IF($B21="N/A","N/A",IF(E21&gt;10,"No",IF(E21&lt;-10,"No","Yes")))</f>
        <v>N/A</v>
      </c>
      <c r="G21" s="131">
        <v>4647.1170111000001</v>
      </c>
      <c r="H21" s="130" t="str">
        <f t="shared" ref="H21:H22" si="10">IF($B21="N/A","N/A",IF(G21&gt;10,"No",IF(G21&lt;-10,"No","Yes")))</f>
        <v>N/A</v>
      </c>
      <c r="I21" s="132">
        <v>0.154</v>
      </c>
      <c r="J21" s="132">
        <v>-3.03</v>
      </c>
      <c r="K21" s="135" t="s">
        <v>732</v>
      </c>
      <c r="L21" s="134" t="str">
        <f>IF(J21="Div by 0", "N/A", IF(OR(J21="N/A",K21="N/A"),"N/A", IF(J21&gt;VALUE(MID(K21,1,2)), "No", IF(J21&lt;-1*VALUE(MID(K21,1,2)), "No", "Yes"))))</f>
        <v>Yes</v>
      </c>
    </row>
    <row r="22" spans="1:12" x14ac:dyDescent="0.2">
      <c r="A22" s="2" t="s">
        <v>1126</v>
      </c>
      <c r="B22" s="135" t="s">
        <v>217</v>
      </c>
      <c r="C22" s="131">
        <v>4149.0676458999997</v>
      </c>
      <c r="D22" s="130" t="str">
        <f t="shared" si="8"/>
        <v>N/A</v>
      </c>
      <c r="E22" s="131">
        <v>4218.0729658</v>
      </c>
      <c r="F22" s="130" t="str">
        <f t="shared" si="9"/>
        <v>N/A</v>
      </c>
      <c r="G22" s="131">
        <v>4092.8532942000002</v>
      </c>
      <c r="H22" s="130" t="str">
        <f t="shared" si="10"/>
        <v>N/A</v>
      </c>
      <c r="I22" s="132">
        <v>1.663</v>
      </c>
      <c r="J22" s="132">
        <v>-2.97</v>
      </c>
      <c r="K22" s="135" t="s">
        <v>732</v>
      </c>
      <c r="L22" s="134" t="str">
        <f>IF(J22="Div by 0", "N/A", IF(OR(J22="N/A",K22="N/A"),"N/A", IF(J22&gt;VALUE(MID(K22,1,2)), "No", IF(J22&lt;-1*VALUE(MID(K22,1,2)), "No", "Yes"))))</f>
        <v>Yes</v>
      </c>
    </row>
    <row r="23" spans="1:12" x14ac:dyDescent="0.2">
      <c r="A23" s="4" t="s">
        <v>1223</v>
      </c>
      <c r="B23" s="135" t="s">
        <v>217</v>
      </c>
      <c r="C23" s="131">
        <v>11773.161781000001</v>
      </c>
      <c r="D23" s="130" t="str">
        <f>IF($B23="N/A","N/A",IF(C23&gt;10,"No",IF(C23&lt;-10,"No","Yes")))</f>
        <v>N/A</v>
      </c>
      <c r="E23" s="131">
        <v>12220.251614999999</v>
      </c>
      <c r="F23" s="130" t="str">
        <f>IF($B23="N/A","N/A",IF(E23&gt;10,"No",IF(E23&lt;-10,"No","Yes")))</f>
        <v>N/A</v>
      </c>
      <c r="G23" s="131">
        <v>12282.268913</v>
      </c>
      <c r="H23" s="130" t="str">
        <f>IF($B23="N/A","N/A",IF(G23&gt;10,"No",IF(G23&lt;-10,"No","Yes")))</f>
        <v>N/A</v>
      </c>
      <c r="I23" s="132">
        <v>3.798</v>
      </c>
      <c r="J23" s="132">
        <v>0.50749999999999995</v>
      </c>
      <c r="K23" s="135" t="s">
        <v>732</v>
      </c>
      <c r="L23" s="134" t="str">
        <f>IF(J23="Div by 0", "N/A", IF(K23="N/A","N/A", IF(J23&gt;VALUE(MID(K23,1,2)), "No", IF(J23&lt;-1*VALUE(MID(K23,1,2)), "No", "Yes"))))</f>
        <v>Yes</v>
      </c>
    </row>
    <row r="24" spans="1:12" x14ac:dyDescent="0.2">
      <c r="A24" s="4" t="s">
        <v>1224</v>
      </c>
      <c r="B24" s="135" t="s">
        <v>217</v>
      </c>
      <c r="C24" s="131">
        <v>19691.047173999999</v>
      </c>
      <c r="D24" s="130" t="str">
        <f>IF($B24="N/A","N/A",IF(C24&gt;10,"No",IF(C24&lt;-10,"No","Yes")))</f>
        <v>N/A</v>
      </c>
      <c r="E24" s="131">
        <v>21130.516865000001</v>
      </c>
      <c r="F24" s="130" t="str">
        <f>IF($B24="N/A","N/A",IF(E24&gt;10,"No",IF(E24&lt;-10,"No","Yes")))</f>
        <v>N/A</v>
      </c>
      <c r="G24" s="131">
        <v>21335.074971999999</v>
      </c>
      <c r="H24" s="130" t="str">
        <f>IF($B24="N/A","N/A",IF(G24&gt;10,"No",IF(G24&lt;-10,"No","Yes")))</f>
        <v>N/A</v>
      </c>
      <c r="I24" s="132">
        <v>7.31</v>
      </c>
      <c r="J24" s="132">
        <v>0.96809999999999996</v>
      </c>
      <c r="K24" s="135" t="s">
        <v>732</v>
      </c>
      <c r="L24" s="134" t="str">
        <f>IF(J24="Div by 0", "N/A", IF(K24="N/A","N/A", IF(J24&gt;VALUE(MID(K24,1,2)), "No", IF(J24&lt;-1*VALUE(MID(K24,1,2)), "No", "Yes"))))</f>
        <v>Yes</v>
      </c>
    </row>
    <row r="25" spans="1:12" x14ac:dyDescent="0.2">
      <c r="A25" s="4" t="s">
        <v>1225</v>
      </c>
      <c r="B25" s="135" t="s">
        <v>217</v>
      </c>
      <c r="C25" s="131">
        <v>7785.9779688999997</v>
      </c>
      <c r="D25" s="130" t="str">
        <f>IF($B25="N/A","N/A",IF(C25&gt;10,"No",IF(C25&lt;-10,"No","Yes")))</f>
        <v>N/A</v>
      </c>
      <c r="E25" s="131">
        <v>8027.2312683999999</v>
      </c>
      <c r="F25" s="130" t="str">
        <f>IF($B25="N/A","N/A",IF(E25&gt;10,"No",IF(E25&lt;-10,"No","Yes")))</f>
        <v>N/A</v>
      </c>
      <c r="G25" s="131">
        <v>8222.3021344999997</v>
      </c>
      <c r="H25" s="130" t="str">
        <f>IF($B25="N/A","N/A",IF(G25&gt;10,"No",IF(G25&lt;-10,"No","Yes")))</f>
        <v>N/A</v>
      </c>
      <c r="I25" s="132">
        <v>3.0990000000000002</v>
      </c>
      <c r="J25" s="132">
        <v>2.4300000000000002</v>
      </c>
      <c r="K25" s="135" t="s">
        <v>732</v>
      </c>
      <c r="L25" s="134" t="str">
        <f>IF(J25="Div by 0", "N/A", IF(K25="N/A","N/A", IF(J25&gt;VALUE(MID(K25,1,2)), "No", IF(J25&lt;-1*VALUE(MID(K25,1,2)), "No", "Yes"))))</f>
        <v>Yes</v>
      </c>
    </row>
    <row r="26" spans="1:12" x14ac:dyDescent="0.2">
      <c r="A26" s="4" t="s">
        <v>1226</v>
      </c>
      <c r="B26" s="135" t="s">
        <v>217</v>
      </c>
      <c r="C26" s="131">
        <v>12077.696212000001</v>
      </c>
      <c r="D26" s="130" t="str">
        <f t="shared" ref="D26:D27" si="11">IF($B26="N/A","N/A",IF(C26&gt;10,"No",IF(C26&lt;-10,"No","Yes")))</f>
        <v>N/A</v>
      </c>
      <c r="E26" s="131">
        <v>12562.040588</v>
      </c>
      <c r="F26" s="130" t="str">
        <f t="shared" ref="F26:F30" si="12">IF($B26="N/A","N/A",IF(E26&gt;10,"No",IF(E26&lt;-10,"No","Yes")))</f>
        <v>N/A</v>
      </c>
      <c r="G26" s="131">
        <v>12568.485876000001</v>
      </c>
      <c r="H26" s="130" t="str">
        <f t="shared" ref="H26:H27" si="13">IF($B26="N/A","N/A",IF(G26&gt;10,"No",IF(G26&lt;-10,"No","Yes")))</f>
        <v>N/A</v>
      </c>
      <c r="I26" s="132">
        <v>4.01</v>
      </c>
      <c r="J26" s="132">
        <v>5.1299999999999998E-2</v>
      </c>
      <c r="K26" s="135" t="s">
        <v>732</v>
      </c>
      <c r="L26" s="134" t="str">
        <f>IF(J26="Div by 0", "N/A", IF(OR(J26="N/A",K26="N/A"),"N/A", IF(J26&gt;VALUE(MID(K26,1,2)), "No", IF(J26&lt;-1*VALUE(MID(K26,1,2)), "No", "Yes"))))</f>
        <v>Yes</v>
      </c>
    </row>
    <row r="27" spans="1:12" x14ac:dyDescent="0.2">
      <c r="A27" s="4" t="s">
        <v>1227</v>
      </c>
      <c r="B27" s="135" t="s">
        <v>217</v>
      </c>
      <c r="C27" s="131">
        <v>11147.996494000001</v>
      </c>
      <c r="D27" s="130" t="str">
        <f t="shared" si="11"/>
        <v>N/A</v>
      </c>
      <c r="E27" s="131">
        <v>11531.875844</v>
      </c>
      <c r="F27" s="130" t="str">
        <f t="shared" si="12"/>
        <v>N/A</v>
      </c>
      <c r="G27" s="131">
        <v>11711.637457000001</v>
      </c>
      <c r="H27" s="130" t="str">
        <f t="shared" si="13"/>
        <v>N/A</v>
      </c>
      <c r="I27" s="132">
        <v>3.4430000000000001</v>
      </c>
      <c r="J27" s="132">
        <v>1.5589999999999999</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83.116476086000006</v>
      </c>
      <c r="D31" s="138" t="str">
        <f t="shared" ref="D31:D69" si="17">IF($B31="N/A","N/A",IF(C31&gt;10,"No",IF(C31&lt;-10,"No","Yes")))</f>
        <v>N/A</v>
      </c>
      <c r="E31" s="140">
        <v>86.375218535000002</v>
      </c>
      <c r="F31" s="138" t="str">
        <f t="shared" ref="F31:F69" si="18">IF($B31="N/A","N/A",IF(E31&gt;10,"No",IF(E31&lt;-10,"No","Yes")))</f>
        <v>N/A</v>
      </c>
      <c r="G31" s="140">
        <v>85.145466358999997</v>
      </c>
      <c r="H31" s="138" t="str">
        <f t="shared" ref="H31:H69" si="19">IF($B31="N/A","N/A",IF(G31&gt;10,"No",IF(G31&lt;-10,"No","Yes")))</f>
        <v>N/A</v>
      </c>
      <c r="I31" s="132">
        <v>3.9209999999999998</v>
      </c>
      <c r="J31" s="132">
        <v>-1.42</v>
      </c>
      <c r="K31" s="133" t="s">
        <v>732</v>
      </c>
      <c r="L31" s="134" t="str">
        <f t="shared" ref="L31:L99" si="20">IF(J31="Div by 0", "N/A", IF(K31="N/A","N/A", IF(J31&gt;VALUE(MID(K31,1,2)), "No", IF(J31&lt;-1*VALUE(MID(K31,1,2)), "No", "Yes"))))</f>
        <v>Yes</v>
      </c>
    </row>
    <row r="32" spans="1:12" x14ac:dyDescent="0.2">
      <c r="A32" s="45" t="s">
        <v>22</v>
      </c>
      <c r="B32" s="136" t="s">
        <v>217</v>
      </c>
      <c r="C32" s="152">
        <v>612605</v>
      </c>
      <c r="D32" s="138" t="str">
        <f t="shared" si="17"/>
        <v>N/A</v>
      </c>
      <c r="E32" s="152">
        <v>673896</v>
      </c>
      <c r="F32" s="138" t="str">
        <f t="shared" si="18"/>
        <v>N/A</v>
      </c>
      <c r="G32" s="152">
        <v>707661</v>
      </c>
      <c r="H32" s="138" t="str">
        <f t="shared" si="19"/>
        <v>N/A</v>
      </c>
      <c r="I32" s="132">
        <v>10</v>
      </c>
      <c r="J32" s="132">
        <v>5.01</v>
      </c>
      <c r="K32" s="133" t="s">
        <v>732</v>
      </c>
      <c r="L32" s="134" t="str">
        <f t="shared" si="20"/>
        <v>Yes</v>
      </c>
    </row>
    <row r="33" spans="1:12" x14ac:dyDescent="0.2">
      <c r="A33" s="45" t="s">
        <v>451</v>
      </c>
      <c r="B33" s="135" t="s">
        <v>217</v>
      </c>
      <c r="C33" s="152">
        <v>7925</v>
      </c>
      <c r="D33" s="152" t="str">
        <f t="shared" si="17"/>
        <v>N/A</v>
      </c>
      <c r="E33" s="152">
        <v>8017</v>
      </c>
      <c r="F33" s="152" t="str">
        <f t="shared" si="18"/>
        <v>N/A</v>
      </c>
      <c r="G33" s="152">
        <v>6553</v>
      </c>
      <c r="H33" s="130" t="str">
        <f t="shared" si="19"/>
        <v>N/A</v>
      </c>
      <c r="I33" s="132">
        <v>1.161</v>
      </c>
      <c r="J33" s="132">
        <v>-18.3</v>
      </c>
      <c r="K33" s="135" t="s">
        <v>732</v>
      </c>
      <c r="L33" s="134" t="str">
        <f t="shared" si="20"/>
        <v>Yes</v>
      </c>
    </row>
    <row r="34" spans="1:12" x14ac:dyDescent="0.2">
      <c r="A34" s="45" t="s">
        <v>1231</v>
      </c>
      <c r="B34" s="141" t="s">
        <v>217</v>
      </c>
      <c r="C34" s="152" t="s">
        <v>217</v>
      </c>
      <c r="D34" s="134" t="str">
        <f t="shared" ref="D34:D38" si="21">IF($B34="N/A","N/A",IF(C34&lt;0,"No","Yes"))</f>
        <v>N/A</v>
      </c>
      <c r="E34" s="152">
        <v>4323</v>
      </c>
      <c r="F34" s="134" t="str">
        <f t="shared" ref="F34:F38" si="22">IF($B34="N/A","N/A",IF(E34&lt;0,"No","Yes"))</f>
        <v>N/A</v>
      </c>
      <c r="G34" s="152">
        <v>3469</v>
      </c>
      <c r="H34" s="134" t="str">
        <f t="shared" ref="H34:H38" si="23">IF($B34="N/A","N/A",IF(G34&lt;0,"No","Yes"))</f>
        <v>N/A</v>
      </c>
      <c r="I34" s="132" t="s">
        <v>217</v>
      </c>
      <c r="J34" s="132">
        <v>-19.8</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226</v>
      </c>
      <c r="F36" s="134" t="str">
        <f t="shared" si="22"/>
        <v>N/A</v>
      </c>
      <c r="G36" s="152">
        <v>208</v>
      </c>
      <c r="H36" s="134" t="str">
        <f t="shared" si="23"/>
        <v>N/A</v>
      </c>
      <c r="I36" s="132" t="s">
        <v>217</v>
      </c>
      <c r="J36" s="132">
        <v>-7.96</v>
      </c>
      <c r="K36" s="152" t="s">
        <v>732</v>
      </c>
      <c r="L36" s="134" t="str">
        <f t="shared" si="20"/>
        <v>Yes</v>
      </c>
    </row>
    <row r="37" spans="1:12" x14ac:dyDescent="0.2">
      <c r="A37" s="45" t="s">
        <v>1234</v>
      </c>
      <c r="B37" s="141" t="s">
        <v>217</v>
      </c>
      <c r="C37" s="152" t="s">
        <v>217</v>
      </c>
      <c r="D37" s="134" t="str">
        <f t="shared" si="21"/>
        <v>N/A</v>
      </c>
      <c r="E37" s="152">
        <v>3468</v>
      </c>
      <c r="F37" s="134" t="str">
        <f t="shared" si="22"/>
        <v>N/A</v>
      </c>
      <c r="G37" s="152">
        <v>2876</v>
      </c>
      <c r="H37" s="134" t="str">
        <f t="shared" si="23"/>
        <v>N/A</v>
      </c>
      <c r="I37" s="132" t="s">
        <v>217</v>
      </c>
      <c r="J37" s="132">
        <v>-17.100000000000001</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133406</v>
      </c>
      <c r="D39" s="152" t="str">
        <f t="shared" si="17"/>
        <v>N/A</v>
      </c>
      <c r="E39" s="152">
        <v>138912</v>
      </c>
      <c r="F39" s="152" t="str">
        <f t="shared" si="18"/>
        <v>N/A</v>
      </c>
      <c r="G39" s="152">
        <v>137584</v>
      </c>
      <c r="H39" s="130" t="str">
        <f t="shared" si="19"/>
        <v>N/A</v>
      </c>
      <c r="I39" s="132">
        <v>4.1269999999999998</v>
      </c>
      <c r="J39" s="132">
        <v>-0.95599999999999996</v>
      </c>
      <c r="K39" s="135" t="s">
        <v>732</v>
      </c>
      <c r="L39" s="134" t="str">
        <f t="shared" si="20"/>
        <v>Yes</v>
      </c>
    </row>
    <row r="40" spans="1:12" x14ac:dyDescent="0.2">
      <c r="A40" s="45" t="s">
        <v>1236</v>
      </c>
      <c r="B40" s="141" t="s">
        <v>217</v>
      </c>
      <c r="C40" s="152" t="s">
        <v>217</v>
      </c>
      <c r="D40" s="134" t="str">
        <f t="shared" ref="D40:D45" si="24">IF($B40="N/A","N/A",IF(C40&lt;0,"No","Yes"))</f>
        <v>N/A</v>
      </c>
      <c r="E40" s="152">
        <v>135224</v>
      </c>
      <c r="F40" s="134" t="str">
        <f t="shared" ref="F40:F45" si="25">IF($B40="N/A","N/A",IF(E40&lt;0,"No","Yes"))</f>
        <v>N/A</v>
      </c>
      <c r="G40" s="152">
        <v>134111</v>
      </c>
      <c r="H40" s="134" t="str">
        <f t="shared" ref="H40:H45" si="26">IF($B40="N/A","N/A",IF(G40&lt;0,"No","Yes"))</f>
        <v>N/A</v>
      </c>
      <c r="I40" s="132" t="s">
        <v>217</v>
      </c>
      <c r="J40" s="132">
        <v>-0.82299999999999995</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996</v>
      </c>
      <c r="F42" s="134" t="str">
        <f t="shared" si="25"/>
        <v>N/A</v>
      </c>
      <c r="G42" s="152">
        <v>920</v>
      </c>
      <c r="H42" s="134" t="str">
        <f t="shared" si="26"/>
        <v>N/A</v>
      </c>
      <c r="I42" s="132" t="s">
        <v>217</v>
      </c>
      <c r="J42" s="132">
        <v>-7.63</v>
      </c>
      <c r="K42" s="152" t="s">
        <v>732</v>
      </c>
      <c r="L42" s="134" t="str">
        <f t="shared" si="20"/>
        <v>Yes</v>
      </c>
    </row>
    <row r="43" spans="1:12" x14ac:dyDescent="0.2">
      <c r="A43" s="45" t="s">
        <v>1239</v>
      </c>
      <c r="B43" s="141" t="s">
        <v>217</v>
      </c>
      <c r="C43" s="152" t="s">
        <v>217</v>
      </c>
      <c r="D43" s="134" t="str">
        <f t="shared" si="24"/>
        <v>N/A</v>
      </c>
      <c r="E43" s="152">
        <v>23</v>
      </c>
      <c r="F43" s="134" t="str">
        <f t="shared" si="25"/>
        <v>N/A</v>
      </c>
      <c r="G43" s="152">
        <v>36</v>
      </c>
      <c r="H43" s="134" t="str">
        <f t="shared" si="26"/>
        <v>N/A</v>
      </c>
      <c r="I43" s="132" t="s">
        <v>217</v>
      </c>
      <c r="J43" s="132">
        <v>56.52</v>
      </c>
      <c r="K43" s="152" t="s">
        <v>732</v>
      </c>
      <c r="L43" s="134" t="str">
        <f t="shared" si="20"/>
        <v>No</v>
      </c>
    </row>
    <row r="44" spans="1:12" x14ac:dyDescent="0.2">
      <c r="A44" s="45" t="s">
        <v>1240</v>
      </c>
      <c r="B44" s="141" t="s">
        <v>217</v>
      </c>
      <c r="C44" s="152" t="s">
        <v>217</v>
      </c>
      <c r="D44" s="134" t="str">
        <f t="shared" si="24"/>
        <v>N/A</v>
      </c>
      <c r="E44" s="152">
        <v>2669</v>
      </c>
      <c r="F44" s="134" t="str">
        <f t="shared" si="25"/>
        <v>N/A</v>
      </c>
      <c r="G44" s="152">
        <v>2517</v>
      </c>
      <c r="H44" s="134" t="str">
        <f t="shared" si="26"/>
        <v>N/A</v>
      </c>
      <c r="I44" s="132" t="s">
        <v>217</v>
      </c>
      <c r="J44" s="132">
        <v>-5.7</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440863</v>
      </c>
      <c r="D46" s="152" t="str">
        <f t="shared" si="17"/>
        <v>N/A</v>
      </c>
      <c r="E46" s="152">
        <v>474239</v>
      </c>
      <c r="F46" s="152" t="str">
        <f t="shared" si="18"/>
        <v>N/A</v>
      </c>
      <c r="G46" s="152">
        <v>496324</v>
      </c>
      <c r="H46" s="130" t="str">
        <f t="shared" si="19"/>
        <v>N/A</v>
      </c>
      <c r="I46" s="132">
        <v>7.5709999999999997</v>
      </c>
      <c r="J46" s="132">
        <v>4.657</v>
      </c>
      <c r="K46" s="135" t="s">
        <v>732</v>
      </c>
      <c r="L46" s="134" t="str">
        <f t="shared" si="20"/>
        <v>Yes</v>
      </c>
    </row>
    <row r="47" spans="1:12" x14ac:dyDescent="0.2">
      <c r="A47" s="45" t="s">
        <v>1242</v>
      </c>
      <c r="B47" s="141" t="s">
        <v>217</v>
      </c>
      <c r="C47" s="152" t="s">
        <v>217</v>
      </c>
      <c r="D47" s="134" t="str">
        <f t="shared" ref="D47:D53" si="27">IF($B47="N/A","N/A",IF(C47&lt;0,"No","Yes"))</f>
        <v>N/A</v>
      </c>
      <c r="E47" s="152">
        <v>48986</v>
      </c>
      <c r="F47" s="134" t="str">
        <f t="shared" ref="F47:F53" si="28">IF($B47="N/A","N/A",IF(E47&lt;0,"No","Yes"))</f>
        <v>N/A</v>
      </c>
      <c r="G47" s="152">
        <v>53852</v>
      </c>
      <c r="H47" s="134" t="str">
        <f t="shared" ref="H47:H53" si="29">IF($B47="N/A","N/A",IF(G47&lt;0,"No","Yes"))</f>
        <v>N/A</v>
      </c>
      <c r="I47" s="132" t="s">
        <v>217</v>
      </c>
      <c r="J47" s="132">
        <v>9.9329999999999998</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411271</v>
      </c>
      <c r="F50" s="134" t="str">
        <f t="shared" si="28"/>
        <v>N/A</v>
      </c>
      <c r="G50" s="152">
        <v>425827</v>
      </c>
      <c r="H50" s="134" t="str">
        <f t="shared" si="29"/>
        <v>N/A</v>
      </c>
      <c r="I50" s="132" t="s">
        <v>217</v>
      </c>
      <c r="J50" s="132">
        <v>3.5390000000000001</v>
      </c>
      <c r="K50" s="152" t="s">
        <v>732</v>
      </c>
      <c r="L50" s="134" t="str">
        <f t="shared" si="20"/>
        <v>Yes</v>
      </c>
    </row>
    <row r="51" spans="1:12" x14ac:dyDescent="0.2">
      <c r="A51" s="45" t="s">
        <v>1246</v>
      </c>
      <c r="B51" s="141" t="s">
        <v>217</v>
      </c>
      <c r="C51" s="152" t="s">
        <v>217</v>
      </c>
      <c r="D51" s="134" t="str">
        <f t="shared" si="27"/>
        <v>N/A</v>
      </c>
      <c r="E51" s="152">
        <v>2019</v>
      </c>
      <c r="F51" s="134" t="str">
        <f t="shared" si="28"/>
        <v>N/A</v>
      </c>
      <c r="G51" s="152">
        <v>1908</v>
      </c>
      <c r="H51" s="134" t="str">
        <f t="shared" si="29"/>
        <v>N/A</v>
      </c>
      <c r="I51" s="132" t="s">
        <v>217</v>
      </c>
      <c r="J51" s="132">
        <v>-5.5</v>
      </c>
      <c r="K51" s="152" t="s">
        <v>732</v>
      </c>
      <c r="L51" s="134" t="str">
        <f t="shared" si="20"/>
        <v>Yes</v>
      </c>
    </row>
    <row r="52" spans="1:12" x14ac:dyDescent="0.2">
      <c r="A52" s="45" t="s">
        <v>1247</v>
      </c>
      <c r="B52" s="141" t="s">
        <v>217</v>
      </c>
      <c r="C52" s="152" t="s">
        <v>217</v>
      </c>
      <c r="D52" s="134" t="str">
        <f t="shared" si="27"/>
        <v>N/A</v>
      </c>
      <c r="E52" s="152">
        <v>9647</v>
      </c>
      <c r="F52" s="134" t="str">
        <f t="shared" si="28"/>
        <v>N/A</v>
      </c>
      <c r="G52" s="152">
        <v>10204</v>
      </c>
      <c r="H52" s="134" t="str">
        <f t="shared" si="29"/>
        <v>N/A</v>
      </c>
      <c r="I52" s="132" t="s">
        <v>217</v>
      </c>
      <c r="J52" s="132">
        <v>5.774</v>
      </c>
      <c r="K52" s="152" t="s">
        <v>732</v>
      </c>
      <c r="L52" s="134" t="str">
        <f t="shared" si="20"/>
        <v>Yes</v>
      </c>
    </row>
    <row r="53" spans="1:12" x14ac:dyDescent="0.2">
      <c r="A53" s="45" t="s">
        <v>1248</v>
      </c>
      <c r="B53" s="141" t="s">
        <v>217</v>
      </c>
      <c r="C53" s="152" t="s">
        <v>217</v>
      </c>
      <c r="D53" s="134" t="str">
        <f t="shared" si="27"/>
        <v>N/A</v>
      </c>
      <c r="E53" s="152">
        <v>2316</v>
      </c>
      <c r="F53" s="134" t="str">
        <f t="shared" si="28"/>
        <v>N/A</v>
      </c>
      <c r="G53" s="152">
        <v>4533</v>
      </c>
      <c r="H53" s="134" t="str">
        <f t="shared" si="29"/>
        <v>N/A</v>
      </c>
      <c r="I53" s="132" t="s">
        <v>217</v>
      </c>
      <c r="J53" s="132">
        <v>95.73</v>
      </c>
      <c r="K53" s="152" t="s">
        <v>732</v>
      </c>
      <c r="L53" s="134" t="str">
        <f t="shared" si="20"/>
        <v>No</v>
      </c>
    </row>
    <row r="54" spans="1:12" x14ac:dyDescent="0.2">
      <c r="A54" s="45" t="s">
        <v>454</v>
      </c>
      <c r="B54" s="135" t="s">
        <v>217</v>
      </c>
      <c r="C54" s="152">
        <v>30411</v>
      </c>
      <c r="D54" s="152" t="str">
        <f t="shared" si="17"/>
        <v>N/A</v>
      </c>
      <c r="E54" s="152">
        <v>52728</v>
      </c>
      <c r="F54" s="152" t="str">
        <f t="shared" si="18"/>
        <v>N/A</v>
      </c>
      <c r="G54" s="152">
        <v>67200</v>
      </c>
      <c r="H54" s="130" t="str">
        <f t="shared" si="19"/>
        <v>N/A</v>
      </c>
      <c r="I54" s="132">
        <v>73.38</v>
      </c>
      <c r="J54" s="132">
        <v>27.45</v>
      </c>
      <c r="K54" s="135" t="s">
        <v>732</v>
      </c>
      <c r="L54" s="134" t="str">
        <f t="shared" si="20"/>
        <v>Yes</v>
      </c>
    </row>
    <row r="55" spans="1:12" x14ac:dyDescent="0.2">
      <c r="A55" s="45" t="s">
        <v>1249</v>
      </c>
      <c r="B55" s="141" t="s">
        <v>217</v>
      </c>
      <c r="C55" s="152" t="s">
        <v>217</v>
      </c>
      <c r="D55" s="134" t="str">
        <f t="shared" ref="D55:D60" si="30">IF($B55="N/A","N/A",IF(C55&lt;0,"No","Yes"))</f>
        <v>N/A</v>
      </c>
      <c r="E55" s="152">
        <v>28842</v>
      </c>
      <c r="F55" s="134" t="str">
        <f t="shared" ref="F55:F60" si="31">IF($B55="N/A","N/A",IF(E55&lt;0,"No","Yes"))</f>
        <v>N/A</v>
      </c>
      <c r="G55" s="152">
        <v>31393</v>
      </c>
      <c r="H55" s="134" t="str">
        <f t="shared" ref="H55:H60" si="32">IF($B55="N/A","N/A",IF(G55&lt;0,"No","Yes"))</f>
        <v>N/A</v>
      </c>
      <c r="I55" s="132" t="s">
        <v>217</v>
      </c>
      <c r="J55" s="132">
        <v>8.8450000000000006</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19988</v>
      </c>
      <c r="F58" s="134" t="str">
        <f t="shared" si="31"/>
        <v>N/A</v>
      </c>
      <c r="G58" s="152">
        <v>18864</v>
      </c>
      <c r="H58" s="134" t="str">
        <f t="shared" si="32"/>
        <v>N/A</v>
      </c>
      <c r="I58" s="132" t="s">
        <v>217</v>
      </c>
      <c r="J58" s="132">
        <v>-5.62</v>
      </c>
      <c r="K58" s="152" t="s">
        <v>732</v>
      </c>
      <c r="L58" s="134" t="str">
        <f t="shared" si="20"/>
        <v>Yes</v>
      </c>
    </row>
    <row r="59" spans="1:12" x14ac:dyDescent="0.2">
      <c r="A59" s="45" t="s">
        <v>1253</v>
      </c>
      <c r="B59" s="141" t="s">
        <v>217</v>
      </c>
      <c r="C59" s="152" t="s">
        <v>217</v>
      </c>
      <c r="D59" s="134" t="str">
        <f t="shared" si="30"/>
        <v>N/A</v>
      </c>
      <c r="E59" s="152">
        <v>459</v>
      </c>
      <c r="F59" s="134" t="str">
        <f t="shared" si="31"/>
        <v>N/A</v>
      </c>
      <c r="G59" s="152">
        <v>550</v>
      </c>
      <c r="H59" s="134" t="str">
        <f t="shared" si="32"/>
        <v>N/A</v>
      </c>
      <c r="I59" s="132" t="s">
        <v>217</v>
      </c>
      <c r="J59" s="132">
        <v>19.829999999999998</v>
      </c>
      <c r="K59" s="152" t="s">
        <v>732</v>
      </c>
      <c r="L59" s="134" t="str">
        <f t="shared" si="20"/>
        <v>Yes</v>
      </c>
    </row>
    <row r="60" spans="1:12" x14ac:dyDescent="0.2">
      <c r="A60" s="45" t="s">
        <v>1254</v>
      </c>
      <c r="B60" s="141" t="s">
        <v>217</v>
      </c>
      <c r="C60" s="152" t="s">
        <v>217</v>
      </c>
      <c r="D60" s="134" t="str">
        <f t="shared" si="30"/>
        <v>N/A</v>
      </c>
      <c r="E60" s="152">
        <v>3439</v>
      </c>
      <c r="F60" s="134" t="str">
        <f t="shared" si="31"/>
        <v>N/A</v>
      </c>
      <c r="G60" s="152">
        <v>16393</v>
      </c>
      <c r="H60" s="134" t="str">
        <f t="shared" si="32"/>
        <v>N/A</v>
      </c>
      <c r="I60" s="132" t="s">
        <v>217</v>
      </c>
      <c r="J60" s="132">
        <v>376.7</v>
      </c>
      <c r="K60" s="152" t="s">
        <v>732</v>
      </c>
      <c r="L60" s="134" t="str">
        <f t="shared" si="20"/>
        <v>No</v>
      </c>
    </row>
    <row r="61" spans="1:12" x14ac:dyDescent="0.2">
      <c r="A61" s="3" t="s">
        <v>190</v>
      </c>
      <c r="B61" s="136" t="s">
        <v>217</v>
      </c>
      <c r="C61" s="152">
        <v>12051</v>
      </c>
      <c r="D61" s="152" t="str">
        <f t="shared" si="17"/>
        <v>N/A</v>
      </c>
      <c r="E61" s="152">
        <v>12838</v>
      </c>
      <c r="F61" s="152" t="str">
        <f t="shared" si="18"/>
        <v>N/A</v>
      </c>
      <c r="G61" s="152">
        <v>10008</v>
      </c>
      <c r="H61" s="130" t="str">
        <f t="shared" si="19"/>
        <v>N/A</v>
      </c>
      <c r="I61" s="132">
        <v>6.5309999999999997</v>
      </c>
      <c r="J61" s="132">
        <v>-22</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541164</v>
      </c>
      <c r="D67" s="152" t="str">
        <f t="shared" si="17"/>
        <v>N/A</v>
      </c>
      <c r="E67" s="152">
        <v>580245</v>
      </c>
      <c r="F67" s="152" t="str">
        <f t="shared" si="18"/>
        <v>N/A</v>
      </c>
      <c r="G67" s="152">
        <v>632570</v>
      </c>
      <c r="H67" s="130" t="str">
        <f t="shared" si="19"/>
        <v>N/A</v>
      </c>
      <c r="I67" s="132">
        <v>7.2220000000000004</v>
      </c>
      <c r="J67" s="132">
        <v>9.0180000000000007</v>
      </c>
      <c r="K67" s="133" t="s">
        <v>732</v>
      </c>
      <c r="L67" s="134" t="str">
        <f t="shared" si="33"/>
        <v>Yes</v>
      </c>
    </row>
    <row r="68" spans="1:12" x14ac:dyDescent="0.2">
      <c r="A68" s="2" t="s">
        <v>197</v>
      </c>
      <c r="B68" s="135" t="s">
        <v>217</v>
      </c>
      <c r="C68" s="152">
        <v>600461</v>
      </c>
      <c r="D68" s="152" t="str">
        <f t="shared" si="17"/>
        <v>N/A</v>
      </c>
      <c r="E68" s="152">
        <v>661087</v>
      </c>
      <c r="F68" s="152" t="str">
        <f t="shared" si="18"/>
        <v>N/A</v>
      </c>
      <c r="G68" s="152">
        <v>692782</v>
      </c>
      <c r="H68" s="130" t="str">
        <f t="shared" si="19"/>
        <v>N/A</v>
      </c>
      <c r="I68" s="139">
        <v>10.1</v>
      </c>
      <c r="J68" s="139">
        <v>4.7939999999999996</v>
      </c>
      <c r="K68" s="135" t="s">
        <v>732</v>
      </c>
      <c r="L68" s="134" t="str">
        <f t="shared" si="33"/>
        <v>Yes</v>
      </c>
    </row>
    <row r="69" spans="1:12" x14ac:dyDescent="0.2">
      <c r="A69" s="2" t="s">
        <v>198</v>
      </c>
      <c r="B69" s="135" t="s">
        <v>217</v>
      </c>
      <c r="C69" s="152">
        <v>600461</v>
      </c>
      <c r="D69" s="152" t="str">
        <f t="shared" si="17"/>
        <v>N/A</v>
      </c>
      <c r="E69" s="152">
        <v>661087</v>
      </c>
      <c r="F69" s="152" t="str">
        <f t="shared" si="18"/>
        <v>N/A</v>
      </c>
      <c r="G69" s="152">
        <v>692782</v>
      </c>
      <c r="H69" s="130" t="str">
        <f t="shared" si="19"/>
        <v>N/A</v>
      </c>
      <c r="I69" s="139">
        <v>10.1</v>
      </c>
      <c r="J69" s="139">
        <v>4.7939999999999996</v>
      </c>
      <c r="K69" s="135" t="s">
        <v>732</v>
      </c>
      <c r="L69" s="134" t="str">
        <f t="shared" si="33"/>
        <v>Yes</v>
      </c>
    </row>
    <row r="70" spans="1:12" x14ac:dyDescent="0.2">
      <c r="A70" s="45" t="s">
        <v>78</v>
      </c>
      <c r="B70" s="135" t="s">
        <v>298</v>
      </c>
      <c r="C70" s="140">
        <v>11.61464675</v>
      </c>
      <c r="D70" s="138" t="str">
        <f>IF($B70="N/A","N/A",IF(C70&gt;=20,"No",IF(C70&lt;0,"No","Yes")))</f>
        <v>Yes</v>
      </c>
      <c r="E70" s="140">
        <v>12.592651313999999</v>
      </c>
      <c r="F70" s="138" t="str">
        <f>IF($B70="N/A","N/A",IF(E70&gt;=20,"No",IF(E70&lt;0,"No","Yes")))</f>
        <v>Yes</v>
      </c>
      <c r="G70" s="140">
        <v>9.8939224757000002</v>
      </c>
      <c r="H70" s="138" t="str">
        <f>IF($B70="N/A","N/A",IF(G70&gt;=20,"No",IF(G70&lt;0,"No","Yes")))</f>
        <v>Yes</v>
      </c>
      <c r="I70" s="132">
        <v>8.42</v>
      </c>
      <c r="J70" s="132">
        <v>-21.4</v>
      </c>
      <c r="K70" s="133" t="s">
        <v>732</v>
      </c>
      <c r="L70" s="134" t="str">
        <f t="shared" si="20"/>
        <v>Yes</v>
      </c>
    </row>
    <row r="71" spans="1:12" x14ac:dyDescent="0.2">
      <c r="A71" s="45" t="s">
        <v>79</v>
      </c>
      <c r="B71" s="136" t="s">
        <v>217</v>
      </c>
      <c r="C71" s="140">
        <v>14.010235698000001</v>
      </c>
      <c r="D71" s="138" t="str">
        <f>IF($B71="N/A","N/A",IF(C71&gt;10,"No",IF(C71&lt;-10,"No","Yes")))</f>
        <v>N/A</v>
      </c>
      <c r="E71" s="140">
        <v>14.758809307</v>
      </c>
      <c r="F71" s="138" t="str">
        <f>IF($B71="N/A","N/A",IF(E71&gt;10,"No",IF(E71&lt;-10,"No","Yes")))</f>
        <v>N/A</v>
      </c>
      <c r="G71" s="140">
        <v>14.942574573</v>
      </c>
      <c r="H71" s="138" t="str">
        <f>IF($B71="N/A","N/A",IF(G71&gt;10,"No",IF(G71&lt;-10,"No","Yes")))</f>
        <v>N/A</v>
      </c>
      <c r="I71" s="132">
        <v>5.343</v>
      </c>
      <c r="J71" s="132">
        <v>1.2450000000000001</v>
      </c>
      <c r="K71" s="133" t="s">
        <v>732</v>
      </c>
      <c r="L71" s="134" t="str">
        <f t="shared" si="20"/>
        <v>Yes</v>
      </c>
    </row>
    <row r="72" spans="1:12" x14ac:dyDescent="0.2">
      <c r="A72" s="45" t="s">
        <v>80</v>
      </c>
      <c r="B72" s="136" t="s">
        <v>217</v>
      </c>
      <c r="C72" s="140">
        <v>0.10295093</v>
      </c>
      <c r="D72" s="138" t="str">
        <f>IF($B72="N/A","N/A",IF(C72&gt;10,"No",IF(C72&lt;-10,"No","Yes")))</f>
        <v>N/A</v>
      </c>
      <c r="E72" s="140">
        <v>0.17638431960000001</v>
      </c>
      <c r="F72" s="138" t="str">
        <f>IF($B72="N/A","N/A",IF(E72&gt;10,"No",IF(E72&lt;-10,"No","Yes")))</f>
        <v>N/A</v>
      </c>
      <c r="G72" s="140">
        <v>5.6827245200000001E-2</v>
      </c>
      <c r="H72" s="138" t="str">
        <f>IF($B72="N/A","N/A",IF(G72&gt;10,"No",IF(G72&lt;-10,"No","Yes")))</f>
        <v>N/A</v>
      </c>
      <c r="I72" s="132">
        <v>71.33</v>
      </c>
      <c r="J72" s="132">
        <v>-67.8</v>
      </c>
      <c r="K72" s="133" t="s">
        <v>732</v>
      </c>
      <c r="L72" s="134" t="str">
        <f t="shared" si="20"/>
        <v>No</v>
      </c>
    </row>
    <row r="73" spans="1:12" x14ac:dyDescent="0.2">
      <c r="A73" s="45" t="s">
        <v>81</v>
      </c>
      <c r="B73" s="136" t="s">
        <v>217</v>
      </c>
      <c r="C73" s="140">
        <v>7.4820818540999996</v>
      </c>
      <c r="D73" s="138" t="str">
        <f>IF($B73="N/A","N/A",IF(C73&gt;10,"No",IF(C73&lt;-10,"No","Yes")))</f>
        <v>N/A</v>
      </c>
      <c r="E73" s="140">
        <v>8.0676555473999993</v>
      </c>
      <c r="F73" s="138" t="str">
        <f>IF($B73="N/A","N/A",IF(E73&gt;10,"No",IF(E73&lt;-10,"No","Yes")))</f>
        <v>N/A</v>
      </c>
      <c r="G73" s="140">
        <v>6.9197918057000001</v>
      </c>
      <c r="H73" s="138" t="str">
        <f>IF($B73="N/A","N/A",IF(G73&gt;10,"No",IF(G73&lt;-10,"No","Yes")))</f>
        <v>N/A</v>
      </c>
      <c r="I73" s="132">
        <v>7.8259999999999996</v>
      </c>
      <c r="J73" s="132">
        <v>-14.2</v>
      </c>
      <c r="K73" s="133" t="s">
        <v>732</v>
      </c>
      <c r="L73" s="134" t="str">
        <f t="shared" si="20"/>
        <v>Yes</v>
      </c>
    </row>
    <row r="74" spans="1:12" x14ac:dyDescent="0.2">
      <c r="A74" s="45" t="s">
        <v>121</v>
      </c>
      <c r="B74" s="136" t="s">
        <v>217</v>
      </c>
      <c r="C74" s="140">
        <v>36.352066448000002</v>
      </c>
      <c r="D74" s="138" t="str">
        <f>IF($B74="N/A","N/A",IF(C74&gt;10,"No",IF(C74&lt;-10,"No","Yes")))</f>
        <v>N/A</v>
      </c>
      <c r="E74" s="140">
        <v>36.116517887000001</v>
      </c>
      <c r="F74" s="138" t="str">
        <f>IF($B74="N/A","N/A",IF(E74&gt;10,"No",IF(E74&lt;-10,"No","Yes")))</f>
        <v>N/A</v>
      </c>
      <c r="G74" s="140">
        <v>35.726678233000001</v>
      </c>
      <c r="H74" s="138" t="str">
        <f>IF($B74="N/A","N/A",IF(G74&gt;10,"No",IF(G74&lt;-10,"No","Yes")))</f>
        <v>N/A</v>
      </c>
      <c r="I74" s="132">
        <v>-0.64800000000000002</v>
      </c>
      <c r="J74" s="132">
        <v>-1.08</v>
      </c>
      <c r="K74" s="133" t="s">
        <v>732</v>
      </c>
      <c r="L74" s="134" t="str">
        <f t="shared" si="20"/>
        <v>Yes</v>
      </c>
    </row>
    <row r="75" spans="1:12" x14ac:dyDescent="0.2">
      <c r="A75" s="45" t="s">
        <v>82</v>
      </c>
      <c r="B75" s="136" t="s">
        <v>217</v>
      </c>
      <c r="C75" s="140">
        <v>2.0095116900000001E-2</v>
      </c>
      <c r="D75" s="138" t="str">
        <f>IF($B75="N/A","N/A",IF(C75&gt;10,"No",IF(C75&lt;-10,"No","Yes")))</f>
        <v>N/A</v>
      </c>
      <c r="E75" s="140">
        <v>1.34237197E-2</v>
      </c>
      <c r="F75" s="138" t="str">
        <f>IF($B75="N/A","N/A",IF(E75&gt;10,"No",IF(E75&lt;-10,"No","Yes")))</f>
        <v>N/A</v>
      </c>
      <c r="G75" s="140">
        <v>2.6691578800000001E-2</v>
      </c>
      <c r="H75" s="138" t="str">
        <f>IF($B75="N/A","N/A",IF(G75&gt;10,"No",IF(G75&lt;-10,"No","Yes")))</f>
        <v>N/A</v>
      </c>
      <c r="I75" s="132">
        <v>-33.200000000000003</v>
      </c>
      <c r="J75" s="132">
        <v>98.84</v>
      </c>
      <c r="K75" s="133" t="s">
        <v>732</v>
      </c>
      <c r="L75" s="134" t="str">
        <f t="shared" si="20"/>
        <v>No</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608427</v>
      </c>
      <c r="D82" s="138" t="str">
        <f t="shared" si="34"/>
        <v>N/A</v>
      </c>
      <c r="E82" s="149">
        <v>647678</v>
      </c>
      <c r="F82" s="138" t="str">
        <f t="shared" si="35"/>
        <v>N/A</v>
      </c>
      <c r="G82" s="149">
        <v>697242</v>
      </c>
      <c r="H82" s="138" t="str">
        <f t="shared" si="36"/>
        <v>N/A</v>
      </c>
      <c r="I82" s="132">
        <v>6.4509999999999996</v>
      </c>
      <c r="J82" s="132">
        <v>7.6529999999999996</v>
      </c>
      <c r="K82" s="133" t="s">
        <v>732</v>
      </c>
      <c r="L82" s="134" t="str">
        <f t="shared" si="20"/>
        <v>Yes</v>
      </c>
    </row>
    <row r="83" spans="1:12" x14ac:dyDescent="0.2">
      <c r="A83" s="45" t="s">
        <v>1255</v>
      </c>
      <c r="B83" s="136" t="s">
        <v>217</v>
      </c>
      <c r="C83" s="150">
        <v>1.6365151447999999</v>
      </c>
      <c r="D83" s="138" t="str">
        <f t="shared" si="34"/>
        <v>N/A</v>
      </c>
      <c r="E83" s="150">
        <v>1.6469603722999999</v>
      </c>
      <c r="F83" s="138" t="str">
        <f t="shared" si="35"/>
        <v>N/A</v>
      </c>
      <c r="G83" s="150">
        <v>1.1906913238000001</v>
      </c>
      <c r="H83" s="138" t="str">
        <f t="shared" si="36"/>
        <v>N/A</v>
      </c>
      <c r="I83" s="132">
        <v>0.63829999999999998</v>
      </c>
      <c r="J83" s="132">
        <v>-27.7</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0.22960848219999999</v>
      </c>
      <c r="D86" s="138" t="str">
        <f t="shared" si="34"/>
        <v>N/A</v>
      </c>
      <c r="E86" s="150">
        <v>0.1931515352</v>
      </c>
      <c r="F86" s="138" t="str">
        <f t="shared" si="35"/>
        <v>N/A</v>
      </c>
      <c r="G86" s="150">
        <v>0.18960418330000001</v>
      </c>
      <c r="H86" s="138" t="str">
        <f t="shared" si="36"/>
        <v>N/A</v>
      </c>
      <c r="I86" s="132">
        <v>-15.9</v>
      </c>
      <c r="J86" s="132">
        <v>-1.84</v>
      </c>
      <c r="K86" s="133" t="s">
        <v>732</v>
      </c>
      <c r="L86" s="134" t="str">
        <f t="shared" si="20"/>
        <v>Yes</v>
      </c>
    </row>
    <row r="87" spans="1:12" x14ac:dyDescent="0.2">
      <c r="A87" s="45" t="s">
        <v>1259</v>
      </c>
      <c r="B87" s="136" t="s">
        <v>217</v>
      </c>
      <c r="C87" s="150">
        <v>10.999018781</v>
      </c>
      <c r="D87" s="138" t="str">
        <f t="shared" si="34"/>
        <v>N/A</v>
      </c>
      <c r="E87" s="150">
        <v>10.954208726999999</v>
      </c>
      <c r="F87" s="138" t="str">
        <f t="shared" si="35"/>
        <v>N/A</v>
      </c>
      <c r="G87" s="150">
        <v>13.207465987000001</v>
      </c>
      <c r="H87" s="138" t="str">
        <f t="shared" si="36"/>
        <v>N/A</v>
      </c>
      <c r="I87" s="132">
        <v>-0.40699999999999997</v>
      </c>
      <c r="J87" s="132">
        <v>20.57</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3.4515233999999999E-3</v>
      </c>
      <c r="D90" s="138" t="str">
        <f t="shared" si="34"/>
        <v>N/A</v>
      </c>
      <c r="E90" s="150">
        <v>7.5654878000000004E-3</v>
      </c>
      <c r="F90" s="138" t="str">
        <f t="shared" si="35"/>
        <v>N/A</v>
      </c>
      <c r="G90" s="150">
        <v>6.4540001999999997E-3</v>
      </c>
      <c r="H90" s="138" t="str">
        <f t="shared" si="36"/>
        <v>N/A</v>
      </c>
      <c r="I90" s="132">
        <v>119.2</v>
      </c>
      <c r="J90" s="132">
        <v>-14.7</v>
      </c>
      <c r="K90" s="133" t="s">
        <v>732</v>
      </c>
      <c r="L90" s="134" t="str">
        <f t="shared" si="20"/>
        <v>Yes</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67.997311099000001</v>
      </c>
      <c r="D94" s="138" t="str">
        <f t="shared" si="34"/>
        <v>N/A</v>
      </c>
      <c r="E94" s="150">
        <v>68.464576532999999</v>
      </c>
      <c r="F94" s="138" t="str">
        <f t="shared" si="35"/>
        <v>N/A</v>
      </c>
      <c r="G94" s="150">
        <v>70.131173967999999</v>
      </c>
      <c r="H94" s="138" t="str">
        <f t="shared" si="36"/>
        <v>N/A</v>
      </c>
      <c r="I94" s="132">
        <v>0.68720000000000003</v>
      </c>
      <c r="J94" s="132">
        <v>2.4340000000000002</v>
      </c>
      <c r="K94" s="133" t="s">
        <v>732</v>
      </c>
      <c r="L94" s="134" t="str">
        <f t="shared" si="20"/>
        <v>Yes</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19.134094969</v>
      </c>
      <c r="D98" s="138" t="str">
        <f t="shared" si="34"/>
        <v>N/A</v>
      </c>
      <c r="E98" s="150">
        <v>18.733537343999998</v>
      </c>
      <c r="F98" s="138" t="str">
        <f t="shared" si="35"/>
        <v>N/A</v>
      </c>
      <c r="G98" s="150">
        <v>15.274610536999999</v>
      </c>
      <c r="H98" s="138" t="str">
        <f t="shared" si="36"/>
        <v>N/A</v>
      </c>
      <c r="I98" s="132">
        <v>-2.09</v>
      </c>
      <c r="J98" s="132">
        <v>-18.5</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472492797</v>
      </c>
      <c r="D100" s="138" t="str">
        <f>IF($B100="N/A","N/A",IF(C100&gt;10,"No",IF(C100&lt;-10,"No","Yes")))</f>
        <v>N/A</v>
      </c>
      <c r="E100" s="137">
        <v>565570625</v>
      </c>
      <c r="F100" s="138" t="str">
        <f>IF($B100="N/A","N/A",IF(E100&gt;10,"No",IF(E100&lt;-10,"No","Yes")))</f>
        <v>N/A</v>
      </c>
      <c r="G100" s="137">
        <v>479428311</v>
      </c>
      <c r="H100" s="138" t="str">
        <f>IF($B100="N/A","N/A",IF(G100&gt;10,"No",IF(G100&lt;-10,"No","Yes")))</f>
        <v>N/A</v>
      </c>
      <c r="I100" s="132">
        <v>19.7</v>
      </c>
      <c r="J100" s="132">
        <v>-15.2</v>
      </c>
      <c r="K100" s="133" t="s">
        <v>732</v>
      </c>
      <c r="L100" s="134" t="str">
        <f t="shared" ref="L100:L111" si="38">IF(J100="Div by 0", "N/A", IF(K100="N/A","N/A", IF(J100&gt;VALUE(MID(K100,1,2)), "No", IF(J100&lt;-1*VALUE(MID(K100,1,2)), "No", "Yes"))))</f>
        <v>Yes</v>
      </c>
    </row>
    <row r="101" spans="1:12" x14ac:dyDescent="0.2">
      <c r="A101" s="45" t="s">
        <v>455</v>
      </c>
      <c r="B101" s="136" t="s">
        <v>217</v>
      </c>
      <c r="C101" s="137">
        <v>1498713</v>
      </c>
      <c r="D101" s="138" t="str">
        <f>IF($B101="N/A","N/A",IF(C101&gt;10,"No",IF(C101&lt;-10,"No","Yes")))</f>
        <v>N/A</v>
      </c>
      <c r="E101" s="137">
        <v>1961760</v>
      </c>
      <c r="F101" s="138" t="str">
        <f>IF($B101="N/A","N/A",IF(E101&gt;10,"No",IF(E101&lt;-10,"No","Yes")))</f>
        <v>N/A</v>
      </c>
      <c r="G101" s="137">
        <v>3288935</v>
      </c>
      <c r="H101" s="138" t="str">
        <f>IF($B101="N/A","N/A",IF(G101&gt;10,"No",IF(G101&lt;-10,"No","Yes")))</f>
        <v>N/A</v>
      </c>
      <c r="I101" s="132">
        <v>30.9</v>
      </c>
      <c r="J101" s="132">
        <v>67.650000000000006</v>
      </c>
      <c r="K101" s="133" t="s">
        <v>732</v>
      </c>
      <c r="L101" s="134" t="str">
        <f t="shared" si="38"/>
        <v>No</v>
      </c>
    </row>
    <row r="102" spans="1:12" x14ac:dyDescent="0.2">
      <c r="A102" s="45" t="s">
        <v>456</v>
      </c>
      <c r="B102" s="136" t="s">
        <v>217</v>
      </c>
      <c r="C102" s="137">
        <v>464126166</v>
      </c>
      <c r="D102" s="138" t="str">
        <f>IF($B102="N/A","N/A",IF(C102&gt;10,"No",IF(C102&lt;-10,"No","Yes")))</f>
        <v>N/A</v>
      </c>
      <c r="E102" s="137">
        <v>552532163</v>
      </c>
      <c r="F102" s="138" t="str">
        <f>IF($B102="N/A","N/A",IF(E102&gt;10,"No",IF(E102&lt;-10,"No","Yes")))</f>
        <v>N/A</v>
      </c>
      <c r="G102" s="137">
        <v>464407476</v>
      </c>
      <c r="H102" s="138" t="str">
        <f>IF($B102="N/A","N/A",IF(G102&gt;10,"No",IF(G102&lt;-10,"No","Yes")))</f>
        <v>N/A</v>
      </c>
      <c r="I102" s="132">
        <v>19.05</v>
      </c>
      <c r="J102" s="132">
        <v>-15.9</v>
      </c>
      <c r="K102" s="133" t="s">
        <v>732</v>
      </c>
      <c r="L102" s="134" t="str">
        <f t="shared" si="38"/>
        <v>Yes</v>
      </c>
    </row>
    <row r="103" spans="1:12" x14ac:dyDescent="0.2">
      <c r="A103" s="45" t="s">
        <v>457</v>
      </c>
      <c r="B103" s="136" t="s">
        <v>217</v>
      </c>
      <c r="C103" s="137">
        <v>6867918</v>
      </c>
      <c r="D103" s="138" t="str">
        <f>IF($B103="N/A","N/A",IF(C103&gt;10,"No",IF(C103&lt;-10,"No","Yes")))</f>
        <v>N/A</v>
      </c>
      <c r="E103" s="137">
        <v>11076702</v>
      </c>
      <c r="F103" s="138" t="str">
        <f>IF($B103="N/A","N/A",IF(E103&gt;10,"No",IF(E103&lt;-10,"No","Yes")))</f>
        <v>N/A</v>
      </c>
      <c r="G103" s="137">
        <v>11731900</v>
      </c>
      <c r="H103" s="138" t="str">
        <f>IF($B103="N/A","N/A",IF(G103&gt;10,"No",IF(G103&lt;-10,"No","Yes")))</f>
        <v>N/A</v>
      </c>
      <c r="I103" s="132">
        <v>61.28</v>
      </c>
      <c r="J103" s="132">
        <v>5.915</v>
      </c>
      <c r="K103" s="133" t="s">
        <v>732</v>
      </c>
      <c r="L103" s="134" t="str">
        <f t="shared" si="38"/>
        <v>Yes</v>
      </c>
    </row>
    <row r="104" spans="1:12" x14ac:dyDescent="0.2">
      <c r="A104" s="45" t="s">
        <v>108</v>
      </c>
      <c r="B104" s="154" t="s">
        <v>299</v>
      </c>
      <c r="C104" s="150">
        <v>1.5219708434999999</v>
      </c>
      <c r="D104" s="138" t="str">
        <f>IF($B104="N/A","N/A",IF(C104&gt;2,"No",IF(C104&lt;0.9,"No","Yes")))</f>
        <v>Yes</v>
      </c>
      <c r="E104" s="150">
        <v>1.6145100351999999</v>
      </c>
      <c r="F104" s="138" t="str">
        <f>IF($B104="N/A","N/A",IF(E104&gt;2,"No",IF(E104&lt;0.9,"No","Yes")))</f>
        <v>Yes</v>
      </c>
      <c r="G104" s="150">
        <v>1.3673545680999999</v>
      </c>
      <c r="H104" s="138" t="str">
        <f>IF($B104="N/A","N/A",IF(G104&gt;2,"No",IF(G104&lt;0.9,"No","Yes")))</f>
        <v>Yes</v>
      </c>
      <c r="I104" s="132">
        <v>6.08</v>
      </c>
      <c r="J104" s="132">
        <v>-15.3</v>
      </c>
      <c r="K104" s="133" t="s">
        <v>732</v>
      </c>
      <c r="L104" s="134" t="str">
        <f t="shared" si="38"/>
        <v>Yes</v>
      </c>
    </row>
    <row r="105" spans="1:12" x14ac:dyDescent="0.2">
      <c r="A105" s="45" t="s">
        <v>458</v>
      </c>
      <c r="B105" s="154" t="s">
        <v>299</v>
      </c>
      <c r="C105" s="150">
        <v>0.88731023740000003</v>
      </c>
      <c r="D105" s="138" t="str">
        <f>IF($B105="N/A","N/A",IF(C105&gt;2,"No",IF(C105&lt;0.9,"No","Yes")))</f>
        <v>No</v>
      </c>
      <c r="E105" s="150">
        <v>1.0194244379999999</v>
      </c>
      <c r="F105" s="138" t="str">
        <f>IF($B105="N/A","N/A",IF(E105&gt;2,"No",IF(E105&lt;0.9,"No","Yes")))</f>
        <v>Yes</v>
      </c>
      <c r="G105" s="150">
        <v>1.0185619067</v>
      </c>
      <c r="H105" s="138" t="str">
        <f>IF($B105="N/A","N/A",IF(G105&gt;2,"No",IF(G105&lt;0.9,"No","Yes")))</f>
        <v>Yes</v>
      </c>
      <c r="I105" s="132">
        <v>14.89</v>
      </c>
      <c r="J105" s="132">
        <v>-8.5000000000000006E-2</v>
      </c>
      <c r="K105" s="133" t="s">
        <v>732</v>
      </c>
      <c r="L105" s="134" t="str">
        <f t="shared" si="38"/>
        <v>Yes</v>
      </c>
    </row>
    <row r="106" spans="1:12" x14ac:dyDescent="0.2">
      <c r="A106" s="45" t="s">
        <v>459</v>
      </c>
      <c r="B106" s="154" t="s">
        <v>299</v>
      </c>
      <c r="C106" s="150">
        <v>1.0028808587</v>
      </c>
      <c r="D106" s="138" t="str">
        <f>IF($B106="N/A","N/A",IF(C106&gt;2,"No",IF(C106&lt;0.9,"No","Yes")))</f>
        <v>Yes</v>
      </c>
      <c r="E106" s="150">
        <v>1.005352869</v>
      </c>
      <c r="F106" s="138" t="str">
        <f>IF($B106="N/A","N/A",IF(E106&gt;2,"No",IF(E106&lt;0.9,"No","Yes")))</f>
        <v>Yes</v>
      </c>
      <c r="G106" s="150">
        <v>0.89165599110000004</v>
      </c>
      <c r="H106" s="138" t="str">
        <f>IF($B106="N/A","N/A",IF(G106&gt;2,"No",IF(G106&lt;0.9,"No","Yes")))</f>
        <v>No</v>
      </c>
      <c r="I106" s="132">
        <v>0.2465</v>
      </c>
      <c r="J106" s="132">
        <v>-11.3</v>
      </c>
      <c r="K106" s="133" t="s">
        <v>732</v>
      </c>
      <c r="L106" s="134" t="str">
        <f t="shared" si="38"/>
        <v>Yes</v>
      </c>
    </row>
    <row r="107" spans="1:12" x14ac:dyDescent="0.2">
      <c r="A107" s="45" t="s">
        <v>460</v>
      </c>
      <c r="B107" s="154" t="s">
        <v>299</v>
      </c>
      <c r="C107" s="150">
        <v>0.63728385269999999</v>
      </c>
      <c r="D107" s="138" t="str">
        <f>IF($B107="N/A","N/A",IF(C107&gt;2,"No",IF(C107&lt;0.9,"No","Yes")))</f>
        <v>No</v>
      </c>
      <c r="E107" s="150">
        <v>0.73402604220000001</v>
      </c>
      <c r="F107" s="138" t="str">
        <f>IF($B107="N/A","N/A",IF(E107&gt;2,"No",IF(E107&lt;0.9,"No","Yes")))</f>
        <v>No</v>
      </c>
      <c r="G107" s="150">
        <v>0.78035786210000002</v>
      </c>
      <c r="H107" s="138" t="str">
        <f>IF($B107="N/A","N/A",IF(G107&gt;2,"No",IF(G107&lt;0.9,"No","Yes")))</f>
        <v>No</v>
      </c>
      <c r="I107" s="132">
        <v>15.18</v>
      </c>
      <c r="J107" s="132">
        <v>6.3120000000000003</v>
      </c>
      <c r="K107" s="133" t="s">
        <v>732</v>
      </c>
      <c r="L107" s="134" t="str">
        <f t="shared" si="38"/>
        <v>Yes</v>
      </c>
    </row>
    <row r="108" spans="1:12" x14ac:dyDescent="0.2">
      <c r="A108" s="45" t="s">
        <v>1272</v>
      </c>
      <c r="B108" s="136" t="s">
        <v>217</v>
      </c>
      <c r="C108" s="137">
        <v>79.858648376000005</v>
      </c>
      <c r="D108" s="138" t="str">
        <f>IF($B108="N/A","N/A",IF(C108&gt;10,"No",IF(C108&lt;-10,"No","Yes")))</f>
        <v>N/A</v>
      </c>
      <c r="E108" s="137">
        <v>88.175404737999997</v>
      </c>
      <c r="F108" s="138" t="str">
        <f>IF($B108="N/A","N/A",IF(E108&gt;10,"No",IF(E108&lt;-10,"No","Yes")))</f>
        <v>N/A</v>
      </c>
      <c r="G108" s="137">
        <v>69.929058577999996</v>
      </c>
      <c r="H108" s="138" t="str">
        <f>IF($B108="N/A","N/A",IF(G108&gt;10,"No",IF(G108&lt;-10,"No","Yes")))</f>
        <v>N/A</v>
      </c>
      <c r="I108" s="132">
        <v>10.41</v>
      </c>
      <c r="J108" s="132">
        <v>-20.7</v>
      </c>
      <c r="K108" s="133" t="s">
        <v>732</v>
      </c>
      <c r="L108" s="134" t="str">
        <f t="shared" si="38"/>
        <v>Yes</v>
      </c>
    </row>
    <row r="109" spans="1:12" x14ac:dyDescent="0.2">
      <c r="A109" s="45" t="s">
        <v>1273</v>
      </c>
      <c r="B109" s="136" t="s">
        <v>217</v>
      </c>
      <c r="C109" s="137">
        <v>13.258722884999999</v>
      </c>
      <c r="D109" s="138" t="str">
        <f>IF($B109="N/A","N/A",IF(C109&gt;10,"No",IF(C109&lt;-10,"No","Yes")))</f>
        <v>N/A</v>
      </c>
      <c r="E109" s="137">
        <v>15.291366569999999</v>
      </c>
      <c r="F109" s="138" t="str">
        <f>IF($B109="N/A","N/A",IF(E109&gt;10,"No",IF(E109&lt;-10,"No","Yes")))</f>
        <v>N/A</v>
      </c>
      <c r="G109" s="137">
        <v>33.214855585000002</v>
      </c>
      <c r="H109" s="138" t="str">
        <f>IF($B109="N/A","N/A",IF(G109&gt;10,"No",IF(G109&lt;-10,"No","Yes")))</f>
        <v>N/A</v>
      </c>
      <c r="I109" s="132">
        <v>15.33</v>
      </c>
      <c r="J109" s="132">
        <v>117.2</v>
      </c>
      <c r="K109" s="133" t="s">
        <v>732</v>
      </c>
      <c r="L109" s="134" t="str">
        <f t="shared" si="38"/>
        <v>No</v>
      </c>
    </row>
    <row r="110" spans="1:12" x14ac:dyDescent="0.2">
      <c r="A110" s="45" t="s">
        <v>1274</v>
      </c>
      <c r="B110" s="136" t="s">
        <v>217</v>
      </c>
      <c r="C110" s="137">
        <v>80.175205336999994</v>
      </c>
      <c r="D110" s="138" t="str">
        <f>IF($B110="N/A","N/A",IF(C110&gt;10,"No",IF(C110&lt;-10,"No","Yes")))</f>
        <v>N/A</v>
      </c>
      <c r="E110" s="137">
        <v>88.100810640000006</v>
      </c>
      <c r="F110" s="138" t="str">
        <f>IF($B110="N/A","N/A",IF(E110&gt;10,"No",IF(E110&lt;-10,"No","Yes")))</f>
        <v>N/A</v>
      </c>
      <c r="G110" s="137">
        <v>89.290087172</v>
      </c>
      <c r="H110" s="138" t="str">
        <f>IF($B110="N/A","N/A",IF(G110&gt;10,"No",IF(G110&lt;-10,"No","Yes")))</f>
        <v>N/A</v>
      </c>
      <c r="I110" s="132">
        <v>9.8849999999999998</v>
      </c>
      <c r="J110" s="132">
        <v>1.35</v>
      </c>
      <c r="K110" s="133" t="s">
        <v>732</v>
      </c>
      <c r="L110" s="134" t="str">
        <f t="shared" si="38"/>
        <v>Yes</v>
      </c>
    </row>
    <row r="111" spans="1:12" x14ac:dyDescent="0.2">
      <c r="A111" s="45" t="s">
        <v>1275</v>
      </c>
      <c r="B111" s="136" t="s">
        <v>217</v>
      </c>
      <c r="C111" s="137">
        <v>1.4123126011</v>
      </c>
      <c r="D111" s="138" t="str">
        <f>IF($B111="N/A","N/A",IF(C111&gt;10,"No",IF(C111&lt;-10,"No","Yes")))</f>
        <v>N/A</v>
      </c>
      <c r="E111" s="137">
        <v>2.0742506973000001</v>
      </c>
      <c r="F111" s="138" t="str">
        <f>IF($B111="N/A","N/A",IF(E111&gt;10,"No",IF(E111&lt;-10,"No","Yes")))</f>
        <v>N/A</v>
      </c>
      <c r="G111" s="137">
        <v>1.9747711243999999</v>
      </c>
      <c r="H111" s="138" t="str">
        <f>IF($B111="N/A","N/A",IF(G111&gt;10,"No",IF(G111&lt;-10,"No","Yes")))</f>
        <v>N/A</v>
      </c>
      <c r="I111" s="132">
        <v>46.87</v>
      </c>
      <c r="J111" s="132">
        <v>-4.8</v>
      </c>
      <c r="K111" s="133" t="s">
        <v>732</v>
      </c>
      <c r="L111" s="134" t="str">
        <f t="shared" si="38"/>
        <v>Yes</v>
      </c>
    </row>
    <row r="112" spans="1:12" x14ac:dyDescent="0.2">
      <c r="A112" s="45" t="s">
        <v>329</v>
      </c>
      <c r="B112" s="135" t="s">
        <v>300</v>
      </c>
      <c r="C112" s="150">
        <v>99.906301776999996</v>
      </c>
      <c r="D112" s="138" t="str">
        <f>IF(OR($B112="N/A",$C112="N/A"),"N/A",IF(C112&gt;98,"Yes","No"))</f>
        <v>Yes</v>
      </c>
      <c r="E112" s="150">
        <v>99.959637689000004</v>
      </c>
      <c r="F112" s="138" t="str">
        <f>IF(OR($B112="N/A",$E112="N/A"),"N/A",IF(E112&gt;98,"Yes","No"))</f>
        <v>Yes</v>
      </c>
      <c r="G112" s="150">
        <v>98.829665617000003</v>
      </c>
      <c r="H112" s="138" t="str">
        <f t="shared" ref="H112:H115" si="39">IF($B112="N/A","N/A",IF(G112&gt;98,"Yes","No"))</f>
        <v>Yes</v>
      </c>
      <c r="I112" s="132">
        <v>5.3400000000000003E-2</v>
      </c>
      <c r="J112" s="132">
        <v>-1.1299999999999999</v>
      </c>
      <c r="K112" s="133" t="s">
        <v>732</v>
      </c>
      <c r="L112" s="134" t="str">
        <f>IF(J112="Div by 0", "N/A", IF(OR(J112="N/A",K112="N/A"),"N/A", IF(J112&gt;VALUE(MID(K112,1,2)), "No", IF(J112&lt;-1*VALUE(MID(K112,1,2)), "No", "Yes"))))</f>
        <v>Yes</v>
      </c>
    </row>
    <row r="113" spans="1:12" x14ac:dyDescent="0.2">
      <c r="A113" s="45" t="s">
        <v>461</v>
      </c>
      <c r="B113" s="135" t="s">
        <v>300</v>
      </c>
      <c r="C113" s="150">
        <v>98.116338893000005</v>
      </c>
      <c r="D113" s="138" t="str">
        <f t="shared" ref="D113:D115" si="40">IF(OR($B113="N/A",$C113="N/A"),"N/A",IF(C113&gt;98,"Yes","No"))</f>
        <v>Yes</v>
      </c>
      <c r="E113" s="150">
        <v>100</v>
      </c>
      <c r="F113" s="138" t="str">
        <f t="shared" ref="F113:F115" si="41">IF(OR($B113="N/A",$E113="N/A"),"N/A",IF(E113&gt;98,"Yes","No"))</f>
        <v>Yes</v>
      </c>
      <c r="G113" s="150">
        <v>100</v>
      </c>
      <c r="H113" s="138" t="str">
        <f t="shared" si="39"/>
        <v>Yes</v>
      </c>
      <c r="I113" s="132">
        <v>1.92</v>
      </c>
      <c r="J113" s="132">
        <v>0</v>
      </c>
      <c r="K113" s="133" t="s">
        <v>732</v>
      </c>
      <c r="L113" s="134" t="str">
        <f t="shared" ref="L113:L115" si="42">IF(J113="Div by 0", "N/A", IF(OR(J113="N/A",K113="N/A"),"N/A", IF(J113&gt;VALUE(MID(K113,1,2)), "No", IF(J113&lt;-1*VALUE(MID(K113,1,2)), "No", "Yes"))))</f>
        <v>Yes</v>
      </c>
    </row>
    <row r="114" spans="1:12" x14ac:dyDescent="0.2">
      <c r="A114" s="45" t="s">
        <v>462</v>
      </c>
      <c r="B114" s="135" t="s">
        <v>300</v>
      </c>
      <c r="C114" s="150">
        <v>99.998667690000005</v>
      </c>
      <c r="D114" s="138" t="str">
        <f t="shared" si="40"/>
        <v>Yes</v>
      </c>
      <c r="E114" s="150">
        <v>99.996218349000003</v>
      </c>
      <c r="F114" s="138" t="str">
        <f t="shared" si="41"/>
        <v>Yes</v>
      </c>
      <c r="G114" s="150">
        <v>97.815907456999994</v>
      </c>
      <c r="H114" s="138" t="str">
        <f t="shared" si="39"/>
        <v>No</v>
      </c>
      <c r="I114" s="132">
        <v>-2E-3</v>
      </c>
      <c r="J114" s="132">
        <v>-2.1800000000000002</v>
      </c>
      <c r="K114" s="133" t="s">
        <v>732</v>
      </c>
      <c r="L114" s="134" t="str">
        <f t="shared" si="42"/>
        <v>Yes</v>
      </c>
    </row>
    <row r="115" spans="1:12" x14ac:dyDescent="0.2">
      <c r="A115" s="45" t="s">
        <v>463</v>
      </c>
      <c r="B115" s="135" t="s">
        <v>300</v>
      </c>
      <c r="C115" s="150">
        <v>75.004065311000005</v>
      </c>
      <c r="D115" s="138" t="str">
        <f t="shared" si="40"/>
        <v>No</v>
      </c>
      <c r="E115" s="150">
        <v>76.137321303999997</v>
      </c>
      <c r="F115" s="138" t="str">
        <f t="shared" si="41"/>
        <v>No</v>
      </c>
      <c r="G115" s="150">
        <v>76.283573359000002</v>
      </c>
      <c r="H115" s="138" t="str">
        <f t="shared" si="39"/>
        <v>No</v>
      </c>
      <c r="I115" s="132">
        <v>1.5109999999999999</v>
      </c>
      <c r="J115" s="132">
        <v>0.19209999999999999</v>
      </c>
      <c r="K115" s="133" t="s">
        <v>732</v>
      </c>
      <c r="L115" s="134" t="str">
        <f t="shared" si="42"/>
        <v>Yes</v>
      </c>
    </row>
    <row r="116" spans="1:12" x14ac:dyDescent="0.2">
      <c r="A116" s="3" t="s">
        <v>464</v>
      </c>
      <c r="B116" s="135" t="s">
        <v>217</v>
      </c>
      <c r="C116" s="155">
        <v>611955</v>
      </c>
      <c r="D116" s="138" t="str">
        <f>IF($B116="N/A","N/A",IF(C116&gt;10,"No",IF(C116&lt;-10,"No","Yes")))</f>
        <v>N/A</v>
      </c>
      <c r="E116" s="155">
        <v>673197</v>
      </c>
      <c r="F116" s="138" t="str">
        <f>IF($B116="N/A","N/A",IF(E116&gt;10,"No",IF(E116&lt;-10,"No","Yes")))</f>
        <v>N/A</v>
      </c>
      <c r="G116" s="155">
        <v>702215</v>
      </c>
      <c r="H116" s="138" t="str">
        <f>IF($B116="N/A","N/A",IF(G116&gt;10,"No",IF(G116&lt;-10,"No","Yes")))</f>
        <v>N/A</v>
      </c>
      <c r="I116" s="132">
        <v>10.01</v>
      </c>
      <c r="J116" s="132">
        <v>4.3099999999999996</v>
      </c>
      <c r="K116" s="135" t="s">
        <v>732</v>
      </c>
      <c r="L116" s="134" t="str">
        <f>IF(J116="Div by 0", "N/A", IF(OR(J116="N/A",K116="N/A"),"N/A", IF(J116&gt;VALUE(MID(K116,1,2)), "No", IF(J116&lt;-1*VALUE(MID(K116,1,2)), "No", "Yes"))))</f>
        <v>Yes</v>
      </c>
    </row>
    <row r="117" spans="1:12" x14ac:dyDescent="0.2">
      <c r="A117" s="3" t="s">
        <v>215</v>
      </c>
      <c r="B117" s="135" t="s">
        <v>217</v>
      </c>
      <c r="C117" s="150">
        <v>8.7213929129000007</v>
      </c>
      <c r="D117" s="138" t="str">
        <f>IF($B117="N/A","N/A",IF(C117&gt;10,"No",IF(C117&lt;-10,"No","Yes")))</f>
        <v>N/A</v>
      </c>
      <c r="E117" s="150">
        <v>9.5260376976999996</v>
      </c>
      <c r="F117" s="138" t="str">
        <f>IF($B117="N/A","N/A",IF(E117&gt;10,"No",IF(E117&lt;-10,"No","Yes")))</f>
        <v>N/A</v>
      </c>
      <c r="G117" s="150">
        <v>7.6858227180999998</v>
      </c>
      <c r="H117" s="138" t="str">
        <f>IF($B117="N/A","N/A",IF(G117&gt;10,"No",IF(G117&lt;-10,"No","Yes")))</f>
        <v>N/A</v>
      </c>
      <c r="I117" s="132">
        <v>9.2260000000000009</v>
      </c>
      <c r="J117" s="132">
        <v>-19.3</v>
      </c>
      <c r="K117" s="135" t="s">
        <v>732</v>
      </c>
      <c r="L117" s="134" t="str">
        <f>IF(J117="Div by 0", "N/A", IF(OR(J117="N/A",K117="N/A"),"N/A", IF(J117&gt;VALUE(MID(K117,1,2)), "No", IF(J117&lt;-1*VALUE(MID(K117,1,2)), "No", "Yes"))))</f>
        <v>Yes</v>
      </c>
    </row>
    <row r="118" spans="1:12" x14ac:dyDescent="0.2">
      <c r="A118" s="4" t="s">
        <v>1630</v>
      </c>
      <c r="B118" s="135" t="s">
        <v>217</v>
      </c>
      <c r="C118" s="131">
        <v>470855119</v>
      </c>
      <c r="D118" s="130" t="str">
        <f>IF($B118="N/A","N/A",IF(C118&gt;10,"No",IF(C118&lt;-10,"No","Yes")))</f>
        <v>N/A</v>
      </c>
      <c r="E118" s="131">
        <v>563397390</v>
      </c>
      <c r="F118" s="130" t="str">
        <f>IF($B118="N/A","N/A",IF(E118&gt;10,"No",IF(E118&lt;-10,"No","Yes")))</f>
        <v>N/A</v>
      </c>
      <c r="G118" s="131">
        <v>475907400</v>
      </c>
      <c r="H118" s="130" t="str">
        <f>IF($B118="N/A","N/A",IF(G118&gt;10,"No",IF(G118&lt;-10,"No","Yes")))</f>
        <v>N/A</v>
      </c>
      <c r="I118" s="139">
        <v>19.649999999999999</v>
      </c>
      <c r="J118" s="139">
        <v>-15.5</v>
      </c>
      <c r="K118" s="135" t="s">
        <v>732</v>
      </c>
      <c r="L118" s="134" t="str">
        <f>IF(J118="Div by 0", "N/A", IF(K118="N/A","N/A", IF(J118&gt;VALUE(MID(K118,1,2)), "No", IF(J118&lt;-1*VALUE(MID(K118,1,2)), "No", "Yes"))))</f>
        <v>Yes</v>
      </c>
    </row>
    <row r="119" spans="1:12" x14ac:dyDescent="0.2">
      <c r="A119" s="4" t="s">
        <v>1631</v>
      </c>
      <c r="B119" s="135" t="s">
        <v>217</v>
      </c>
      <c r="C119" s="131">
        <v>2116225617</v>
      </c>
      <c r="D119" s="130" t="str">
        <f>IF($B119="N/A","N/A",IF(C119&gt;10,"No",IF(C119&lt;-10,"No","Yes")))</f>
        <v>N/A</v>
      </c>
      <c r="E119" s="131">
        <v>2356566983</v>
      </c>
      <c r="F119" s="130" t="str">
        <f>IF($B119="N/A","N/A",IF(E119&gt;10,"No",IF(E119&lt;-10,"No","Yes")))</f>
        <v>N/A</v>
      </c>
      <c r="G119" s="131">
        <v>2476918577</v>
      </c>
      <c r="H119" s="130" t="str">
        <f>IF($B119="N/A","N/A",IF(G119&gt;10,"No",IF(G119&lt;-10,"No","Yes")))</f>
        <v>N/A</v>
      </c>
      <c r="I119" s="139">
        <v>11.36</v>
      </c>
      <c r="J119" s="139">
        <v>5.1070000000000002</v>
      </c>
      <c r="K119" s="135" t="s">
        <v>732</v>
      </c>
      <c r="L119" s="134" t="str">
        <f>IF(J119="Div by 0", "N/A", IF(K119="N/A","N/A", IF(J119&gt;VALUE(MID(K119,1,2)), "No", IF(J119&lt;-1*VALUE(MID(K119,1,2)), "No", "Yes"))))</f>
        <v>Yes</v>
      </c>
    </row>
    <row r="120" spans="1:12" x14ac:dyDescent="0.2">
      <c r="A120" s="4" t="s">
        <v>1632</v>
      </c>
      <c r="B120" s="135" t="s">
        <v>217</v>
      </c>
      <c r="C120" s="152">
        <v>599904</v>
      </c>
      <c r="D120" s="130" t="str">
        <f>IF($B120="N/A","N/A",IF(C120&gt;10,"No",IF(C120&lt;-10,"No","Yes")))</f>
        <v>N/A</v>
      </c>
      <c r="E120" s="152">
        <v>660359</v>
      </c>
      <c r="F120" s="130" t="str">
        <f>IF($B120="N/A","N/A",IF(E120&gt;10,"No",IF(E120&lt;-10,"No","Yes")))</f>
        <v>N/A</v>
      </c>
      <c r="G120" s="152">
        <v>692207</v>
      </c>
      <c r="H120" s="130" t="str">
        <f>IF($B120="N/A","N/A",IF(G120&gt;10,"No",IF(G120&lt;-10,"No","Yes")))</f>
        <v>N/A</v>
      </c>
      <c r="I120" s="139">
        <v>10.08</v>
      </c>
      <c r="J120" s="139">
        <v>4.8230000000000004</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4223</v>
      </c>
      <c r="F121" s="134" t="str">
        <f t="shared" si="43"/>
        <v>N/A</v>
      </c>
      <c r="G121" s="152">
        <v>3812</v>
      </c>
      <c r="H121" s="134" t="str">
        <f t="shared" si="43"/>
        <v>N/A</v>
      </c>
      <c r="I121" s="139" t="s">
        <v>217</v>
      </c>
      <c r="J121" s="139">
        <v>-9.73</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129709</v>
      </c>
      <c r="F122" s="134" t="str">
        <f t="shared" si="43"/>
        <v>N/A</v>
      </c>
      <c r="G122" s="152">
        <v>129890</v>
      </c>
      <c r="H122" s="134" t="str">
        <f t="shared" si="43"/>
        <v>N/A</v>
      </c>
      <c r="I122" s="139" t="s">
        <v>217</v>
      </c>
      <c r="J122" s="139">
        <v>0.13950000000000001</v>
      </c>
      <c r="K122" s="141" t="s">
        <v>732</v>
      </c>
      <c r="L122" s="134" t="str">
        <f t="shared" si="44"/>
        <v>Yes</v>
      </c>
    </row>
    <row r="123" spans="1:12" x14ac:dyDescent="0.2">
      <c r="A123" s="4" t="s">
        <v>1635</v>
      </c>
      <c r="B123" s="141" t="s">
        <v>217</v>
      </c>
      <c r="C123" s="152" t="s">
        <v>217</v>
      </c>
      <c r="D123" s="134" t="str">
        <f t="shared" si="43"/>
        <v>N/A</v>
      </c>
      <c r="E123" s="152">
        <v>473977</v>
      </c>
      <c r="F123" s="134" t="str">
        <f t="shared" si="43"/>
        <v>N/A</v>
      </c>
      <c r="G123" s="152">
        <v>492135</v>
      </c>
      <c r="H123" s="134" t="str">
        <f t="shared" si="43"/>
        <v>N/A</v>
      </c>
      <c r="I123" s="139" t="s">
        <v>217</v>
      </c>
      <c r="J123" s="139">
        <v>3.831</v>
      </c>
      <c r="K123" s="141" t="s">
        <v>732</v>
      </c>
      <c r="L123" s="134" t="str">
        <f t="shared" si="44"/>
        <v>Yes</v>
      </c>
    </row>
    <row r="124" spans="1:12" x14ac:dyDescent="0.2">
      <c r="A124" s="4" t="s">
        <v>1636</v>
      </c>
      <c r="B124" s="141" t="s">
        <v>217</v>
      </c>
      <c r="C124" s="152" t="s">
        <v>217</v>
      </c>
      <c r="D124" s="134" t="str">
        <f t="shared" si="43"/>
        <v>N/A</v>
      </c>
      <c r="E124" s="152">
        <v>52450</v>
      </c>
      <c r="F124" s="134" t="str">
        <f t="shared" si="43"/>
        <v>N/A</v>
      </c>
      <c r="G124" s="152">
        <v>66370</v>
      </c>
      <c r="H124" s="134" t="str">
        <f t="shared" si="43"/>
        <v>N/A</v>
      </c>
      <c r="I124" s="139" t="s">
        <v>217</v>
      </c>
      <c r="J124" s="139">
        <v>26.54</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83.286047742999997</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12.032068683</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67.087783814999995</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94.164907936999995</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79.776428871999997</v>
      </c>
      <c r="H129" s="134" t="str">
        <f t="shared" si="43"/>
        <v>N/A</v>
      </c>
      <c r="I129" s="132" t="s">
        <v>217</v>
      </c>
      <c r="J129" s="132" t="s">
        <v>217</v>
      </c>
      <c r="K129" s="141" t="s">
        <v>732</v>
      </c>
      <c r="L129" s="134" t="str">
        <f t="shared" si="45"/>
        <v>N/A</v>
      </c>
    </row>
    <row r="130" spans="1:12" ht="25.5" x14ac:dyDescent="0.2">
      <c r="A130" s="2" t="s">
        <v>1642</v>
      </c>
      <c r="B130" s="141" t="s">
        <v>217</v>
      </c>
      <c r="C130" s="156">
        <v>8.8909225476000007</v>
      </c>
      <c r="D130" s="134" t="str">
        <f t="shared" si="43"/>
        <v>N/A</v>
      </c>
      <c r="E130" s="156">
        <v>9.7065384132000005</v>
      </c>
      <c r="F130" s="134" t="str">
        <f t="shared" si="43"/>
        <v>N/A</v>
      </c>
      <c r="G130" s="156">
        <v>7.7926111697999998</v>
      </c>
      <c r="H130" s="134" t="str">
        <f t="shared" si="43"/>
        <v>N/A</v>
      </c>
      <c r="I130" s="132">
        <v>9.1739999999999995</v>
      </c>
      <c r="J130" s="132">
        <v>-19.7</v>
      </c>
      <c r="K130" s="135" t="s">
        <v>732</v>
      </c>
      <c r="L130" s="134" t="str">
        <f>IF(J130="Div by 0", "N/A", IF(OR(J130="N/A",K130="N/A"),"N/A", IF(J130&gt;VALUE(MID(K130,1,2)), "No", IF(J130&lt;-1*VALUE(MID(K130,1,2)), "No", "Yes"))))</f>
        <v>Yes</v>
      </c>
    </row>
    <row r="131" spans="1:12" ht="25.5" x14ac:dyDescent="0.2">
      <c r="A131" s="2" t="s">
        <v>1643</v>
      </c>
      <c r="B131" s="141" t="s">
        <v>217</v>
      </c>
      <c r="C131" s="156" t="s">
        <v>217</v>
      </c>
      <c r="D131" s="134" t="str">
        <f t="shared" si="43"/>
        <v>N/A</v>
      </c>
      <c r="E131" s="156">
        <v>7.4828321099000004</v>
      </c>
      <c r="F131" s="134" t="str">
        <f t="shared" si="43"/>
        <v>N/A</v>
      </c>
      <c r="G131" s="156">
        <v>5.0629590766000003</v>
      </c>
      <c r="H131" s="134" t="str">
        <f t="shared" si="43"/>
        <v>N/A</v>
      </c>
      <c r="I131" s="132" t="s">
        <v>217</v>
      </c>
      <c r="J131" s="132">
        <v>-32.299999999999997</v>
      </c>
      <c r="K131" s="141" t="s">
        <v>732</v>
      </c>
      <c r="L131" s="134" t="str">
        <f t="shared" si="44"/>
        <v>No</v>
      </c>
    </row>
    <row r="132" spans="1:12" ht="25.5" x14ac:dyDescent="0.2">
      <c r="A132" s="2" t="s">
        <v>496</v>
      </c>
      <c r="B132" s="141" t="s">
        <v>217</v>
      </c>
      <c r="C132" s="156" t="s">
        <v>217</v>
      </c>
      <c r="D132" s="134" t="str">
        <f t="shared" si="43"/>
        <v>N/A</v>
      </c>
      <c r="E132" s="156">
        <v>18.100517312000001</v>
      </c>
      <c r="F132" s="134" t="str">
        <f t="shared" si="43"/>
        <v>N/A</v>
      </c>
      <c r="G132" s="156">
        <v>13.857879744</v>
      </c>
      <c r="H132" s="134" t="str">
        <f t="shared" si="43"/>
        <v>N/A</v>
      </c>
      <c r="I132" s="132" t="s">
        <v>217</v>
      </c>
      <c r="J132" s="132">
        <v>-23.4</v>
      </c>
      <c r="K132" s="141" t="s">
        <v>732</v>
      </c>
      <c r="L132" s="134" t="str">
        <f t="shared" si="44"/>
        <v>Yes</v>
      </c>
    </row>
    <row r="133" spans="1:12" ht="25.5" x14ac:dyDescent="0.2">
      <c r="A133" s="2" t="s">
        <v>497</v>
      </c>
      <c r="B133" s="141" t="s">
        <v>217</v>
      </c>
      <c r="C133" s="156" t="s">
        <v>217</v>
      </c>
      <c r="D133" s="134" t="str">
        <f t="shared" si="43"/>
        <v>N/A</v>
      </c>
      <c r="E133" s="156">
        <v>5.5051194467000002</v>
      </c>
      <c r="F133" s="134" t="str">
        <f t="shared" si="43"/>
        <v>N/A</v>
      </c>
      <c r="G133" s="156">
        <v>3.7420626453999999</v>
      </c>
      <c r="H133" s="134" t="str">
        <f t="shared" si="43"/>
        <v>N/A</v>
      </c>
      <c r="I133" s="132" t="s">
        <v>217</v>
      </c>
      <c r="J133" s="132">
        <v>-32</v>
      </c>
      <c r="K133" s="141" t="s">
        <v>732</v>
      </c>
      <c r="L133" s="134" t="str">
        <f t="shared" si="44"/>
        <v>No</v>
      </c>
    </row>
    <row r="134" spans="1:12" ht="25.5" x14ac:dyDescent="0.2">
      <c r="A134" s="2" t="s">
        <v>498</v>
      </c>
      <c r="B134" s="141" t="s">
        <v>217</v>
      </c>
      <c r="C134" s="156" t="s">
        <v>217</v>
      </c>
      <c r="D134" s="134" t="str">
        <f t="shared" si="43"/>
        <v>N/A</v>
      </c>
      <c r="E134" s="156">
        <v>27.094375595999999</v>
      </c>
      <c r="F134" s="134" t="str">
        <f t="shared" si="43"/>
        <v>N/A</v>
      </c>
      <c r="G134" s="156">
        <v>26.114208226999999</v>
      </c>
      <c r="H134" s="134" t="str">
        <f t="shared" si="43"/>
        <v>N/A</v>
      </c>
      <c r="I134" s="132" t="s">
        <v>217</v>
      </c>
      <c r="J134" s="132">
        <v>-3.62</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9.7292533304000006</v>
      </c>
      <c r="F142" s="134" t="str">
        <f t="shared" ref="F142" si="50">IF($B142="N/A","N/A",IF(E142&lt;0,"No","Yes"))</f>
        <v>N/A</v>
      </c>
      <c r="G142" s="156">
        <v>7.8165924354999996</v>
      </c>
      <c r="H142" s="134" t="str">
        <f t="shared" ref="H142" si="51">IF($B142="N/A","N/A",IF(G142&lt;0,"No","Yes"))</f>
        <v>N/A</v>
      </c>
      <c r="I142" s="132" t="s">
        <v>217</v>
      </c>
      <c r="J142" s="132">
        <v>-19.7</v>
      </c>
      <c r="K142" s="141" t="s">
        <v>732</v>
      </c>
      <c r="L142" s="134" t="str">
        <f t="shared" si="44"/>
        <v>Yes</v>
      </c>
    </row>
    <row r="143" spans="1:12" x14ac:dyDescent="0.2">
      <c r="A143" s="3" t="s">
        <v>729</v>
      </c>
      <c r="B143" s="136" t="s">
        <v>217</v>
      </c>
      <c r="C143" s="131">
        <v>4453</v>
      </c>
      <c r="D143" s="138" t="str">
        <f>IF($B143="N/A","N/A",IF(C143&gt;10,"No",IF(C143&lt;-10,"No","Yes")))</f>
        <v>N/A</v>
      </c>
      <c r="E143" s="131">
        <v>8988</v>
      </c>
      <c r="F143" s="138" t="str">
        <f>IF($B143="N/A","N/A",IF(E143&gt;10,"No",IF(E143&lt;-10,"No","Yes")))</f>
        <v>N/A</v>
      </c>
      <c r="G143" s="131">
        <v>75027</v>
      </c>
      <c r="H143" s="138" t="str">
        <f>IF($B143="N/A","N/A",IF(G143&gt;10,"No",IF(G143&lt;-10,"No","Yes")))</f>
        <v>N/A</v>
      </c>
      <c r="I143" s="132">
        <v>101.8</v>
      </c>
      <c r="J143" s="132">
        <v>734.7</v>
      </c>
      <c r="K143" s="133" t="s">
        <v>732</v>
      </c>
      <c r="L143" s="134" t="str">
        <f>IF(J143="Div by 0", "N/A", IF(K143="N/A","N/A", IF(J143&gt;VALUE(MID(K143,1,2)), "No", IF(J143&lt;-1*VALUE(MID(K143,1,2)), "No", "Yes"))))</f>
        <v>No</v>
      </c>
    </row>
    <row r="144" spans="1:12" x14ac:dyDescent="0.2">
      <c r="A144" s="3" t="s">
        <v>730</v>
      </c>
      <c r="B144" s="136" t="s">
        <v>217</v>
      </c>
      <c r="C144" s="152">
        <v>650</v>
      </c>
      <c r="D144" s="138" t="str">
        <f>IF($B144="N/A","N/A",IF(C144&gt;10,"No",IF(C144&lt;-10,"No","Yes")))</f>
        <v>N/A</v>
      </c>
      <c r="E144" s="152">
        <v>699</v>
      </c>
      <c r="F144" s="138" t="str">
        <f>IF($B144="N/A","N/A",IF(E144&gt;10,"No",IF(E144&lt;-10,"No","Yes")))</f>
        <v>N/A</v>
      </c>
      <c r="G144" s="152">
        <v>5446</v>
      </c>
      <c r="H144" s="138" t="str">
        <f>IF($B144="N/A","N/A",IF(G144&gt;10,"No",IF(G144&lt;-10,"No","Yes")))</f>
        <v>N/A</v>
      </c>
      <c r="I144" s="132">
        <v>7.5380000000000003</v>
      </c>
      <c r="J144" s="132">
        <v>679.1</v>
      </c>
      <c r="K144" s="133" t="s">
        <v>732</v>
      </c>
      <c r="L144" s="134" t="str">
        <f>IF(J144="Div by 0", "N/A", IF(K144="N/A","N/A", IF(J144&gt;VALUE(MID(K144,1,2)), "No", IF(J144&lt;-1*VALUE(MID(K144,1,2)), "No", "Yes"))))</f>
        <v>No</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0.65526037150000005</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0.2303576225</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0.80152153240000001</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0.97481819820000004</v>
      </c>
      <c r="H149" s="134" t="str">
        <f t="shared" si="54"/>
        <v>N/A</v>
      </c>
      <c r="I149" s="132" t="s">
        <v>217</v>
      </c>
      <c r="J149" s="132" t="s">
        <v>217</v>
      </c>
      <c r="K149" s="141" t="s">
        <v>732</v>
      </c>
      <c r="L149" s="134" t="str">
        <f t="shared" si="55"/>
        <v>N/A</v>
      </c>
    </row>
    <row r="150" spans="1:12" x14ac:dyDescent="0.2">
      <c r="A150" s="4" t="s">
        <v>731</v>
      </c>
      <c r="B150" s="135" t="s">
        <v>217</v>
      </c>
      <c r="C150" s="152">
        <v>12051</v>
      </c>
      <c r="D150" s="130" t="str">
        <f t="shared" ref="D150:D172" si="56">IF($B150="N/A","N/A",IF(C150&gt;10,"No",IF(C150&lt;-10,"No","Yes")))</f>
        <v>N/A</v>
      </c>
      <c r="E150" s="152">
        <v>12838</v>
      </c>
      <c r="F150" s="130" t="str">
        <f t="shared" ref="F150:F172" si="57">IF($B150="N/A","N/A",IF(E150&gt;10,"No",IF(E150&lt;-10,"No","Yes")))</f>
        <v>N/A</v>
      </c>
      <c r="G150" s="152">
        <v>10008</v>
      </c>
      <c r="H150" s="130" t="str">
        <f t="shared" ref="H150:H172" si="58">IF($B150="N/A","N/A",IF(G150&gt;10,"No",IF(G150&lt;-10,"No","Yes")))</f>
        <v>N/A</v>
      </c>
      <c r="I150" s="132">
        <v>6.5309999999999997</v>
      </c>
      <c r="J150" s="132">
        <v>-22</v>
      </c>
      <c r="K150" s="135" t="s">
        <v>732</v>
      </c>
      <c r="L150" s="134" t="str">
        <f t="shared" ref="L150:L172" si="59">IF(J150="Div by 0", "N/A", IF(K150="N/A","N/A", IF(J150&gt;VALUE(MID(K150,1,2)), "No", IF(J150&lt;-1*VALUE(MID(K150,1,2)), "No", "Yes"))))</f>
        <v>Yes</v>
      </c>
    </row>
    <row r="151" spans="1:12" x14ac:dyDescent="0.2">
      <c r="A151" s="4" t="s">
        <v>534</v>
      </c>
      <c r="B151" s="135" t="s">
        <v>217</v>
      </c>
      <c r="C151" s="152">
        <v>3962</v>
      </c>
      <c r="D151" s="130" t="str">
        <f t="shared" si="56"/>
        <v>N/A</v>
      </c>
      <c r="E151" s="152">
        <v>3791</v>
      </c>
      <c r="F151" s="130" t="str">
        <f t="shared" si="57"/>
        <v>N/A</v>
      </c>
      <c r="G151" s="152">
        <v>2741</v>
      </c>
      <c r="H151" s="130" t="str">
        <f t="shared" si="58"/>
        <v>N/A</v>
      </c>
      <c r="I151" s="132">
        <v>-4.32</v>
      </c>
      <c r="J151" s="132">
        <v>-27.7</v>
      </c>
      <c r="K151" s="135" t="s">
        <v>732</v>
      </c>
      <c r="L151" s="134" t="str">
        <f t="shared" si="59"/>
        <v>Yes</v>
      </c>
    </row>
    <row r="152" spans="1:12" x14ac:dyDescent="0.2">
      <c r="A152" s="4" t="s">
        <v>535</v>
      </c>
      <c r="B152" s="135" t="s">
        <v>217</v>
      </c>
      <c r="C152" s="152">
        <v>8078</v>
      </c>
      <c r="D152" s="130" t="str">
        <f t="shared" si="56"/>
        <v>N/A</v>
      </c>
      <c r="E152" s="152">
        <v>9027</v>
      </c>
      <c r="F152" s="130" t="str">
        <f t="shared" si="57"/>
        <v>N/A</v>
      </c>
      <c r="G152" s="152">
        <v>7248</v>
      </c>
      <c r="H152" s="130" t="str">
        <f t="shared" si="58"/>
        <v>N/A</v>
      </c>
      <c r="I152" s="132">
        <v>11.75</v>
      </c>
      <c r="J152" s="132">
        <v>-19.7</v>
      </c>
      <c r="K152" s="135" t="s">
        <v>732</v>
      </c>
      <c r="L152" s="134" t="str">
        <f t="shared" si="59"/>
        <v>Yes</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11</v>
      </c>
      <c r="D154" s="130" t="str">
        <f t="shared" si="56"/>
        <v>N/A</v>
      </c>
      <c r="E154" s="152">
        <v>20</v>
      </c>
      <c r="F154" s="130" t="str">
        <f t="shared" si="57"/>
        <v>N/A</v>
      </c>
      <c r="G154" s="152">
        <v>19</v>
      </c>
      <c r="H154" s="130" t="str">
        <f t="shared" si="58"/>
        <v>N/A</v>
      </c>
      <c r="I154" s="132">
        <v>81.819999999999993</v>
      </c>
      <c r="J154" s="132">
        <v>-5</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1.2041582443000001</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8.6516002778000001</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3.7435696135000001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2.2837910900000001E-2</v>
      </c>
      <c r="H159" s="134" t="str">
        <f t="shared" si="62"/>
        <v>N/A</v>
      </c>
      <c r="I159" s="132" t="s">
        <v>217</v>
      </c>
      <c r="J159" s="132" t="s">
        <v>217</v>
      </c>
      <c r="K159" s="141" t="s">
        <v>732</v>
      </c>
      <c r="L159" s="134" t="str">
        <f t="shared" si="63"/>
        <v>N/A</v>
      </c>
    </row>
    <row r="160" spans="1:12" ht="25.5" x14ac:dyDescent="0.2">
      <c r="A160" s="4" t="s">
        <v>543</v>
      </c>
      <c r="B160" s="135" t="s">
        <v>217</v>
      </c>
      <c r="C160" s="152">
        <v>9424.0499999999993</v>
      </c>
      <c r="D160" s="130" t="str">
        <f t="shared" si="56"/>
        <v>N/A</v>
      </c>
      <c r="E160" s="152">
        <v>10691.46</v>
      </c>
      <c r="F160" s="130" t="str">
        <f t="shared" si="57"/>
        <v>N/A</v>
      </c>
      <c r="G160" s="152">
        <v>8251.93</v>
      </c>
      <c r="H160" s="130" t="str">
        <f t="shared" si="58"/>
        <v>N/A</v>
      </c>
      <c r="I160" s="132">
        <v>13.45</v>
      </c>
      <c r="J160" s="132">
        <v>-22.8</v>
      </c>
      <c r="K160" s="135" t="s">
        <v>732</v>
      </c>
      <c r="L160" s="134" t="str">
        <f t="shared" si="59"/>
        <v>Yes</v>
      </c>
    </row>
    <row r="161" spans="1:12" x14ac:dyDescent="0.2">
      <c r="A161" s="4" t="s">
        <v>544</v>
      </c>
      <c r="B161" s="135" t="s">
        <v>217</v>
      </c>
      <c r="C161" s="131">
        <v>1633225</v>
      </c>
      <c r="D161" s="130" t="str">
        <f t="shared" si="56"/>
        <v>N/A</v>
      </c>
      <c r="E161" s="131">
        <v>2164247</v>
      </c>
      <c r="F161" s="130" t="str">
        <f t="shared" si="57"/>
        <v>N/A</v>
      </c>
      <c r="G161" s="131">
        <v>3445884</v>
      </c>
      <c r="H161" s="130" t="str">
        <f t="shared" si="58"/>
        <v>N/A</v>
      </c>
      <c r="I161" s="132">
        <v>32.51</v>
      </c>
      <c r="J161" s="132">
        <v>59.22</v>
      </c>
      <c r="K161" s="135" t="s">
        <v>732</v>
      </c>
      <c r="L161" s="134" t="str">
        <f t="shared" si="59"/>
        <v>No</v>
      </c>
    </row>
    <row r="162" spans="1:12" x14ac:dyDescent="0.2">
      <c r="A162" s="4" t="s">
        <v>1276</v>
      </c>
      <c r="B162" s="135" t="s">
        <v>217</v>
      </c>
      <c r="C162" s="131">
        <v>135.52609742000001</v>
      </c>
      <c r="D162" s="130" t="str">
        <f t="shared" si="56"/>
        <v>N/A</v>
      </c>
      <c r="E162" s="131">
        <v>168.58132108000001</v>
      </c>
      <c r="F162" s="130" t="str">
        <f t="shared" si="57"/>
        <v>N/A</v>
      </c>
      <c r="G162" s="131">
        <v>344.31294964</v>
      </c>
      <c r="H162" s="130" t="str">
        <f t="shared" si="58"/>
        <v>N/A</v>
      </c>
      <c r="I162" s="132">
        <v>24.39</v>
      </c>
      <c r="J162" s="132">
        <v>104.2</v>
      </c>
      <c r="K162" s="135" t="s">
        <v>732</v>
      </c>
      <c r="L162" s="134" t="str">
        <f t="shared" si="59"/>
        <v>No</v>
      </c>
    </row>
    <row r="163" spans="1:12" ht="25.5" x14ac:dyDescent="0.2">
      <c r="A163" s="4" t="s">
        <v>1277</v>
      </c>
      <c r="B163" s="135" t="s">
        <v>217</v>
      </c>
      <c r="C163" s="131">
        <v>128.66304897000001</v>
      </c>
      <c r="D163" s="130" t="str">
        <f t="shared" si="56"/>
        <v>N/A</v>
      </c>
      <c r="E163" s="131">
        <v>164.06568188</v>
      </c>
      <c r="F163" s="130" t="str">
        <f t="shared" si="57"/>
        <v>N/A</v>
      </c>
      <c r="G163" s="131">
        <v>337.19810288000002</v>
      </c>
      <c r="H163" s="130" t="str">
        <f t="shared" si="58"/>
        <v>N/A</v>
      </c>
      <c r="I163" s="132">
        <v>27.52</v>
      </c>
      <c r="J163" s="132">
        <v>105.5</v>
      </c>
      <c r="K163" s="135" t="s">
        <v>732</v>
      </c>
      <c r="L163" s="134" t="str">
        <f t="shared" si="59"/>
        <v>No</v>
      </c>
    </row>
    <row r="164" spans="1:12" ht="25.5" x14ac:dyDescent="0.2">
      <c r="A164" s="4" t="s">
        <v>1278</v>
      </c>
      <c r="B164" s="135" t="s">
        <v>217</v>
      </c>
      <c r="C164" s="131">
        <v>138.87125526</v>
      </c>
      <c r="D164" s="130" t="str">
        <f t="shared" si="56"/>
        <v>N/A</v>
      </c>
      <c r="E164" s="131">
        <v>170.16849452</v>
      </c>
      <c r="F164" s="130" t="str">
        <f t="shared" si="57"/>
        <v>N/A</v>
      </c>
      <c r="G164" s="131">
        <v>347.1058223</v>
      </c>
      <c r="H164" s="130" t="str">
        <f t="shared" si="58"/>
        <v>N/A</v>
      </c>
      <c r="I164" s="132">
        <v>22.54</v>
      </c>
      <c r="J164" s="132">
        <v>104</v>
      </c>
      <c r="K164" s="135" t="s">
        <v>732</v>
      </c>
      <c r="L164" s="134" t="str">
        <f t="shared" si="59"/>
        <v>No</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v>150.90909091</v>
      </c>
      <c r="D166" s="130" t="str">
        <f t="shared" si="56"/>
        <v>N/A</v>
      </c>
      <c r="E166" s="131">
        <v>308.14999999999998</v>
      </c>
      <c r="F166" s="130" t="str">
        <f t="shared" si="57"/>
        <v>N/A</v>
      </c>
      <c r="G166" s="131">
        <v>305.31578947000003</v>
      </c>
      <c r="H166" s="130" t="str">
        <f t="shared" si="58"/>
        <v>N/A</v>
      </c>
      <c r="I166" s="132">
        <v>104.2</v>
      </c>
      <c r="J166" s="132">
        <v>-0.92</v>
      </c>
      <c r="K166" s="135" t="s">
        <v>732</v>
      </c>
      <c r="L166" s="134" t="str">
        <f t="shared" si="59"/>
        <v>Yes</v>
      </c>
    </row>
    <row r="167" spans="1:12" x14ac:dyDescent="0.2">
      <c r="A167" s="45" t="s">
        <v>545</v>
      </c>
      <c r="B167" s="136" t="s">
        <v>217</v>
      </c>
      <c r="C167" s="137">
        <v>71017349</v>
      </c>
      <c r="D167" s="138" t="str">
        <f t="shared" si="56"/>
        <v>N/A</v>
      </c>
      <c r="E167" s="137">
        <v>78506450</v>
      </c>
      <c r="F167" s="138" t="str">
        <f t="shared" si="57"/>
        <v>N/A</v>
      </c>
      <c r="G167" s="137">
        <v>64592831</v>
      </c>
      <c r="H167" s="138" t="str">
        <f t="shared" si="58"/>
        <v>N/A</v>
      </c>
      <c r="I167" s="132">
        <v>10.55</v>
      </c>
      <c r="J167" s="132">
        <v>-17.7</v>
      </c>
      <c r="K167" s="133" t="s">
        <v>732</v>
      </c>
      <c r="L167" s="134" t="str">
        <f t="shared" si="59"/>
        <v>Yes</v>
      </c>
    </row>
    <row r="168" spans="1:12" x14ac:dyDescent="0.2">
      <c r="A168" s="45" t="s">
        <v>1281</v>
      </c>
      <c r="B168" s="136" t="s">
        <v>217</v>
      </c>
      <c r="C168" s="137">
        <v>5893.0668824000004</v>
      </c>
      <c r="D168" s="138" t="str">
        <f t="shared" si="56"/>
        <v>N/A</v>
      </c>
      <c r="E168" s="137">
        <v>6115.1620190000003</v>
      </c>
      <c r="F168" s="138" t="str">
        <f t="shared" si="57"/>
        <v>N/A</v>
      </c>
      <c r="G168" s="137">
        <v>6454.1198041999996</v>
      </c>
      <c r="H168" s="138" t="str">
        <f t="shared" si="58"/>
        <v>N/A</v>
      </c>
      <c r="I168" s="132">
        <v>3.7690000000000001</v>
      </c>
      <c r="J168" s="132">
        <v>5.5430000000000001</v>
      </c>
      <c r="K168" s="133" t="s">
        <v>732</v>
      </c>
      <c r="L168" s="134" t="str">
        <f t="shared" si="59"/>
        <v>Yes</v>
      </c>
    </row>
    <row r="169" spans="1:12" ht="25.5" x14ac:dyDescent="0.2">
      <c r="A169" s="45" t="s">
        <v>1282</v>
      </c>
      <c r="B169" s="135" t="s">
        <v>217</v>
      </c>
      <c r="C169" s="131">
        <v>9599.7112569000001</v>
      </c>
      <c r="D169" s="130" t="str">
        <f t="shared" si="56"/>
        <v>N/A</v>
      </c>
      <c r="E169" s="131">
        <v>10964.487734</v>
      </c>
      <c r="F169" s="130" t="str">
        <f t="shared" si="57"/>
        <v>N/A</v>
      </c>
      <c r="G169" s="131">
        <v>12104.296972</v>
      </c>
      <c r="H169" s="130" t="str">
        <f t="shared" si="58"/>
        <v>N/A</v>
      </c>
      <c r="I169" s="132">
        <v>14.22</v>
      </c>
      <c r="J169" s="132">
        <v>10.4</v>
      </c>
      <c r="K169" s="135" t="s">
        <v>732</v>
      </c>
      <c r="L169" s="134" t="str">
        <f t="shared" si="59"/>
        <v>Yes</v>
      </c>
    </row>
    <row r="170" spans="1:12" ht="25.5" x14ac:dyDescent="0.2">
      <c r="A170" s="45" t="s">
        <v>1283</v>
      </c>
      <c r="B170" s="135" t="s">
        <v>217</v>
      </c>
      <c r="C170" s="131">
        <v>4082.9423124999998</v>
      </c>
      <c r="D170" s="130" t="str">
        <f t="shared" si="56"/>
        <v>N/A</v>
      </c>
      <c r="E170" s="131">
        <v>4087.6253462</v>
      </c>
      <c r="F170" s="130" t="str">
        <f t="shared" si="57"/>
        <v>N/A</v>
      </c>
      <c r="G170" s="131">
        <v>4318.5866446</v>
      </c>
      <c r="H170" s="130" t="str">
        <f t="shared" si="58"/>
        <v>N/A</v>
      </c>
      <c r="I170" s="132">
        <v>0.1147</v>
      </c>
      <c r="J170" s="132">
        <v>5.65</v>
      </c>
      <c r="K170" s="135" t="s">
        <v>732</v>
      </c>
      <c r="L170" s="134" t="str">
        <f t="shared" si="59"/>
        <v>Yes</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v>116.81818182000001</v>
      </c>
      <c r="D172" s="130" t="str">
        <f t="shared" si="56"/>
        <v>N/A</v>
      </c>
      <c r="E172" s="131">
        <v>2054.15</v>
      </c>
      <c r="F172" s="130" t="str">
        <f t="shared" si="57"/>
        <v>N/A</v>
      </c>
      <c r="G172" s="131">
        <v>5991.4210525999997</v>
      </c>
      <c r="H172" s="130" t="str">
        <f t="shared" si="58"/>
        <v>N/A</v>
      </c>
      <c r="I172" s="132">
        <v>1658</v>
      </c>
      <c r="J172" s="132">
        <v>191.7</v>
      </c>
      <c r="K172" s="135" t="s">
        <v>732</v>
      </c>
      <c r="L172" s="134" t="str">
        <f t="shared" si="59"/>
        <v>No</v>
      </c>
    </row>
    <row r="173" spans="1:12" ht="25.5" x14ac:dyDescent="0.2">
      <c r="A173" s="2" t="s">
        <v>546</v>
      </c>
      <c r="B173" s="135" t="s">
        <v>217</v>
      </c>
      <c r="C173" s="131">
        <v>461050</v>
      </c>
      <c r="D173" s="130" t="str">
        <f t="shared" ref="D173:D181" si="64">IF($B173="N/A","N/A",IF(C173&gt;10,"No",IF(C173&lt;-10,"No","Yes")))</f>
        <v>N/A</v>
      </c>
      <c r="E173" s="131">
        <v>389707</v>
      </c>
      <c r="F173" s="130" t="str">
        <f t="shared" ref="F173:F181" si="65">IF($B173="N/A","N/A",IF(E173&gt;10,"No",IF(E173&lt;-10,"No","Yes")))</f>
        <v>N/A</v>
      </c>
      <c r="G173" s="131">
        <v>324571</v>
      </c>
      <c r="H173" s="130" t="str">
        <f t="shared" ref="H173:H181" si="66">IF($B173="N/A","N/A",IF(G173&gt;10,"No",IF(G173&lt;-10,"No","Yes")))</f>
        <v>N/A</v>
      </c>
      <c r="I173" s="132">
        <v>-15.5</v>
      </c>
      <c r="J173" s="132">
        <v>-16.7</v>
      </c>
      <c r="K173" s="135" t="s">
        <v>732</v>
      </c>
      <c r="L173" s="134" t="str">
        <f t="shared" ref="L173:L181" si="67">IF(J173="Div by 0", "N/A", IF(K173="N/A","N/A", IF(J173&gt;VALUE(MID(K173,1,2)), "No", IF(J173&lt;-1*VALUE(MID(K173,1,2)), "No", "Yes"))))</f>
        <v>Yes</v>
      </c>
    </row>
    <row r="174" spans="1:12" ht="25.5" x14ac:dyDescent="0.2">
      <c r="A174" s="2" t="s">
        <v>1286</v>
      </c>
      <c r="B174" s="135" t="s">
        <v>217</v>
      </c>
      <c r="C174" s="131">
        <v>38350841</v>
      </c>
      <c r="D174" s="130" t="str">
        <f t="shared" si="64"/>
        <v>N/A</v>
      </c>
      <c r="E174" s="131">
        <v>42731188</v>
      </c>
      <c r="F174" s="130" t="str">
        <f t="shared" si="65"/>
        <v>N/A</v>
      </c>
      <c r="G174" s="131">
        <v>33691027</v>
      </c>
      <c r="H174" s="130" t="str">
        <f t="shared" si="66"/>
        <v>N/A</v>
      </c>
      <c r="I174" s="132">
        <v>11.42</v>
      </c>
      <c r="J174" s="132">
        <v>-21.2</v>
      </c>
      <c r="K174" s="135" t="s">
        <v>732</v>
      </c>
      <c r="L174" s="134" t="str">
        <f t="shared" si="67"/>
        <v>Yes</v>
      </c>
    </row>
    <row r="175" spans="1:12" ht="25.5" x14ac:dyDescent="0.2">
      <c r="A175" s="2" t="s">
        <v>547</v>
      </c>
      <c r="B175" s="135" t="s">
        <v>217</v>
      </c>
      <c r="C175" s="131">
        <v>622056</v>
      </c>
      <c r="D175" s="130" t="str">
        <f t="shared" si="64"/>
        <v>N/A</v>
      </c>
      <c r="E175" s="131">
        <v>699893</v>
      </c>
      <c r="F175" s="130" t="str">
        <f t="shared" si="65"/>
        <v>N/A</v>
      </c>
      <c r="G175" s="131">
        <v>753708</v>
      </c>
      <c r="H175" s="130" t="str">
        <f t="shared" si="66"/>
        <v>N/A</v>
      </c>
      <c r="I175" s="132">
        <v>12.51</v>
      </c>
      <c r="J175" s="132">
        <v>7.6890000000000001</v>
      </c>
      <c r="K175" s="135" t="s">
        <v>732</v>
      </c>
      <c r="L175" s="134" t="str">
        <f t="shared" si="67"/>
        <v>Yes</v>
      </c>
    </row>
    <row r="176" spans="1:12" ht="25.5" x14ac:dyDescent="0.2">
      <c r="A176" s="2" t="s">
        <v>512</v>
      </c>
      <c r="B176" s="135" t="s">
        <v>217</v>
      </c>
      <c r="C176" s="131">
        <v>31583402</v>
      </c>
      <c r="D176" s="130" t="str">
        <f t="shared" si="64"/>
        <v>N/A</v>
      </c>
      <c r="E176" s="131">
        <v>34685662</v>
      </c>
      <c r="F176" s="130" t="str">
        <f t="shared" si="65"/>
        <v>N/A</v>
      </c>
      <c r="G176" s="131">
        <v>29823525</v>
      </c>
      <c r="H176" s="130" t="str">
        <f t="shared" si="66"/>
        <v>N/A</v>
      </c>
      <c r="I176" s="132">
        <v>9.8219999999999992</v>
      </c>
      <c r="J176" s="132">
        <v>-14</v>
      </c>
      <c r="K176" s="135" t="s">
        <v>732</v>
      </c>
      <c r="L176" s="134" t="str">
        <f t="shared" si="67"/>
        <v>Yes</v>
      </c>
    </row>
    <row r="177" spans="1:12" ht="25.5" x14ac:dyDescent="0.2">
      <c r="A177" s="2" t="s">
        <v>513</v>
      </c>
      <c r="B177" s="136" t="s">
        <v>217</v>
      </c>
      <c r="C177" s="137">
        <v>38.258235831</v>
      </c>
      <c r="D177" s="138" t="str">
        <f t="shared" si="64"/>
        <v>N/A</v>
      </c>
      <c r="E177" s="137">
        <v>30.355740770000001</v>
      </c>
      <c r="F177" s="138" t="str">
        <f t="shared" si="65"/>
        <v>N/A</v>
      </c>
      <c r="G177" s="137">
        <v>32.431155076000003</v>
      </c>
      <c r="H177" s="138" t="str">
        <f t="shared" si="66"/>
        <v>N/A</v>
      </c>
      <c r="I177" s="132">
        <v>-20.7</v>
      </c>
      <c r="J177" s="132">
        <v>6.8369999999999997</v>
      </c>
      <c r="K177" s="133" t="s">
        <v>732</v>
      </c>
      <c r="L177" s="134" t="str">
        <f t="shared" si="67"/>
        <v>Yes</v>
      </c>
    </row>
    <row r="178" spans="1:12" ht="25.5" x14ac:dyDescent="0.2">
      <c r="A178" s="2" t="s">
        <v>1287</v>
      </c>
      <c r="B178" s="136" t="s">
        <v>217</v>
      </c>
      <c r="C178" s="137">
        <v>3182.3783088999999</v>
      </c>
      <c r="D178" s="138" t="str">
        <f t="shared" si="64"/>
        <v>N/A</v>
      </c>
      <c r="E178" s="137">
        <v>3328.4926000999999</v>
      </c>
      <c r="F178" s="138" t="str">
        <f t="shared" si="65"/>
        <v>N/A</v>
      </c>
      <c r="G178" s="137">
        <v>3366.4095723</v>
      </c>
      <c r="H178" s="138" t="str">
        <f t="shared" si="66"/>
        <v>N/A</v>
      </c>
      <c r="I178" s="132">
        <v>4.5910000000000002</v>
      </c>
      <c r="J178" s="132">
        <v>1.139</v>
      </c>
      <c r="K178" s="133" t="s">
        <v>732</v>
      </c>
      <c r="L178" s="134" t="str">
        <f t="shared" si="67"/>
        <v>Yes</v>
      </c>
    </row>
    <row r="179" spans="1:12" ht="25.5" x14ac:dyDescent="0.2">
      <c r="A179" s="2" t="s">
        <v>514</v>
      </c>
      <c r="B179" s="136" t="s">
        <v>217</v>
      </c>
      <c r="C179" s="137">
        <v>51.618620860999997</v>
      </c>
      <c r="D179" s="138" t="str">
        <f t="shared" si="64"/>
        <v>N/A</v>
      </c>
      <c r="E179" s="137">
        <v>54.517292413</v>
      </c>
      <c r="F179" s="138" t="str">
        <f t="shared" si="65"/>
        <v>N/A</v>
      </c>
      <c r="G179" s="137">
        <v>75.310551559000004</v>
      </c>
      <c r="H179" s="138" t="str">
        <f t="shared" si="66"/>
        <v>N/A</v>
      </c>
      <c r="I179" s="132">
        <v>5.6159999999999997</v>
      </c>
      <c r="J179" s="132">
        <v>38.14</v>
      </c>
      <c r="K179" s="133" t="s">
        <v>732</v>
      </c>
      <c r="L179" s="134" t="str">
        <f t="shared" si="67"/>
        <v>No</v>
      </c>
    </row>
    <row r="180" spans="1:12" ht="25.5" x14ac:dyDescent="0.2">
      <c r="A180" s="2" t="s">
        <v>515</v>
      </c>
      <c r="B180" s="135" t="s">
        <v>217</v>
      </c>
      <c r="C180" s="131">
        <v>2620.8117169000002</v>
      </c>
      <c r="D180" s="130" t="str">
        <f t="shared" si="64"/>
        <v>N/A</v>
      </c>
      <c r="E180" s="131">
        <v>2701.7963857</v>
      </c>
      <c r="F180" s="130" t="str">
        <f t="shared" si="65"/>
        <v>N/A</v>
      </c>
      <c r="G180" s="131">
        <v>2979.9685251999999</v>
      </c>
      <c r="H180" s="130" t="str">
        <f t="shared" si="66"/>
        <v>N/A</v>
      </c>
      <c r="I180" s="139">
        <v>3.09</v>
      </c>
      <c r="J180" s="139">
        <v>10.3</v>
      </c>
      <c r="K180" s="135" t="s">
        <v>732</v>
      </c>
      <c r="L180" s="134" t="str">
        <f t="shared" si="67"/>
        <v>Yes</v>
      </c>
    </row>
    <row r="181" spans="1:12" ht="25.5" x14ac:dyDescent="0.2">
      <c r="A181" s="2" t="s">
        <v>1685</v>
      </c>
      <c r="B181" s="135" t="s">
        <v>217</v>
      </c>
      <c r="C181" s="140">
        <v>0.28213426270000003</v>
      </c>
      <c r="D181" s="130" t="str">
        <f t="shared" si="64"/>
        <v>N/A</v>
      </c>
      <c r="E181" s="140">
        <v>0.2414706341</v>
      </c>
      <c r="F181" s="130" t="str">
        <f t="shared" si="65"/>
        <v>N/A</v>
      </c>
      <c r="G181" s="140">
        <v>0.29976019180000002</v>
      </c>
      <c r="H181" s="130" t="str">
        <f t="shared" si="66"/>
        <v>N/A</v>
      </c>
      <c r="I181" s="139">
        <v>-14.4</v>
      </c>
      <c r="J181" s="139">
        <v>24.14</v>
      </c>
      <c r="K181" s="135" t="s">
        <v>732</v>
      </c>
      <c r="L181" s="134" t="str">
        <f t="shared" si="67"/>
        <v>Yes</v>
      </c>
    </row>
    <row r="182" spans="1:12" ht="25.5" x14ac:dyDescent="0.2">
      <c r="A182" s="2" t="s">
        <v>1686</v>
      </c>
      <c r="B182" s="141" t="s">
        <v>217</v>
      </c>
      <c r="C182" s="140" t="s">
        <v>217</v>
      </c>
      <c r="D182" s="134" t="str">
        <f t="shared" ref="D182:D185" si="68">IF($B182="N/A","N/A",IF(C182&lt;0,"No","Yes"))</f>
        <v>N/A</v>
      </c>
      <c r="E182" s="140">
        <v>2.6378264299999999E-2</v>
      </c>
      <c r="F182" s="134" t="str">
        <f t="shared" ref="F182:F185" si="69">IF($B182="N/A","N/A",IF(E182&lt;0,"No","Yes"))</f>
        <v>N/A</v>
      </c>
      <c r="G182" s="140">
        <v>3.6483035400000002E-2</v>
      </c>
      <c r="H182" s="134" t="str">
        <f t="shared" ref="H182:H185" si="70">IF($B182="N/A","N/A",IF(G182&lt;0,"No","Yes"))</f>
        <v>N/A</v>
      </c>
      <c r="I182" s="139" t="s">
        <v>217</v>
      </c>
      <c r="J182" s="139">
        <v>38.31</v>
      </c>
      <c r="K182" s="141" t="s">
        <v>732</v>
      </c>
      <c r="L182" s="134" t="str">
        <f t="shared" ref="L182:L213" si="71">IF(J182="Div by 0", "N/A", IF(OR(J182="N/A",K182="N/A"),"N/A", IF(J182&gt;VALUE(MID(K182,1,2)), "No", IF(J182&lt;-1*VALUE(MID(K182,1,2)), "No", "Yes"))))</f>
        <v>No</v>
      </c>
    </row>
    <row r="183" spans="1:12" ht="25.5" x14ac:dyDescent="0.2">
      <c r="A183" s="2" t="s">
        <v>1687</v>
      </c>
      <c r="B183" s="141" t="s">
        <v>217</v>
      </c>
      <c r="C183" s="140" t="s">
        <v>217</v>
      </c>
      <c r="D183" s="134" t="str">
        <f t="shared" si="68"/>
        <v>N/A</v>
      </c>
      <c r="E183" s="140">
        <v>0.31018056939999999</v>
      </c>
      <c r="F183" s="134" t="str">
        <f t="shared" si="69"/>
        <v>N/A</v>
      </c>
      <c r="G183" s="140">
        <v>0.35871964680000001</v>
      </c>
      <c r="H183" s="134" t="str">
        <f t="shared" si="70"/>
        <v>N/A</v>
      </c>
      <c r="I183" s="139" t="s">
        <v>217</v>
      </c>
      <c r="J183" s="139">
        <v>15.65</v>
      </c>
      <c r="K183" s="141" t="s">
        <v>732</v>
      </c>
      <c r="L183" s="134" t="str">
        <f t="shared" si="71"/>
        <v>Yes</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v>10</v>
      </c>
      <c r="F185" s="134" t="str">
        <f t="shared" si="69"/>
        <v>N/A</v>
      </c>
      <c r="G185" s="140">
        <v>15.789473684000001</v>
      </c>
      <c r="H185" s="134" t="str">
        <f t="shared" si="70"/>
        <v>N/A</v>
      </c>
      <c r="I185" s="139" t="s">
        <v>217</v>
      </c>
      <c r="J185" s="139">
        <v>57.89</v>
      </c>
      <c r="K185" s="141" t="s">
        <v>732</v>
      </c>
      <c r="L185" s="134" t="str">
        <f t="shared" si="71"/>
        <v>No</v>
      </c>
    </row>
    <row r="186" spans="1:12" ht="25.5" x14ac:dyDescent="0.2">
      <c r="A186" s="2" t="s">
        <v>1690</v>
      </c>
      <c r="B186" s="136" t="s">
        <v>217</v>
      </c>
      <c r="C186" s="140" t="s">
        <v>217</v>
      </c>
      <c r="D186" s="138" t="str">
        <f t="shared" ref="D186:D213" si="72">IF($B186="N/A","N/A",IF(C186&gt;10,"No",IF(C186&lt;-10,"No","Yes")))</f>
        <v>N/A</v>
      </c>
      <c r="E186" s="140">
        <v>0.2414706341</v>
      </c>
      <c r="F186" s="138" t="str">
        <f t="shared" ref="F186:F213" si="73">IF($B186="N/A","N/A",IF(E186&gt;10,"No",IF(E186&lt;-10,"No","Yes")))</f>
        <v>N/A</v>
      </c>
      <c r="G186" s="140">
        <v>0.29976019180000002</v>
      </c>
      <c r="H186" s="138" t="str">
        <f t="shared" ref="H186:H213" si="74">IF($B186="N/A","N/A",IF(G186&gt;10,"No",IF(G186&lt;-10,"No","Yes")))</f>
        <v>N/A</v>
      </c>
      <c r="I186" s="139" t="s">
        <v>217</v>
      </c>
      <c r="J186" s="139">
        <v>24.14</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635707</v>
      </c>
      <c r="D6" s="11" t="str">
        <f t="shared" ref="D6:D39" si="0">IF($B6="N/A","N/A",IF(C6&gt;10,"No",IF(C6&lt;-10,"No","Yes")))</f>
        <v>N/A</v>
      </c>
      <c r="E6" s="1">
        <v>679150</v>
      </c>
      <c r="F6" s="11" t="str">
        <f t="shared" ref="F6:F39" si="1">IF($B6="N/A","N/A",IF(E6&gt;10,"No",IF(E6&lt;-10,"No","Yes")))</f>
        <v>N/A</v>
      </c>
      <c r="G6" s="1">
        <v>730732</v>
      </c>
      <c r="H6" s="11" t="str">
        <f t="shared" ref="H6:H39" si="2">IF($B6="N/A","N/A",IF(G6&gt;10,"No",IF(G6&lt;-10,"No","Yes")))</f>
        <v>N/A</v>
      </c>
      <c r="I6" s="56">
        <v>6.8339999999999996</v>
      </c>
      <c r="J6" s="56">
        <v>7.5949999999999998</v>
      </c>
      <c r="K6" s="47" t="s">
        <v>732</v>
      </c>
      <c r="L6" s="9" t="str">
        <f t="shared" ref="L6:L39" si="3">IF(J6="Div by 0", "N/A", IF(K6="N/A","N/A", IF(J6&gt;VALUE(MID(K6,1,2)), "No", IF(J6&lt;-1*VALUE(MID(K6,1,2)), "No", "Yes"))))</f>
        <v>Yes</v>
      </c>
    </row>
    <row r="7" spans="1:12" x14ac:dyDescent="0.2">
      <c r="A7" s="16" t="s">
        <v>4</v>
      </c>
      <c r="B7" s="34" t="s">
        <v>217</v>
      </c>
      <c r="C7" s="35">
        <v>573057</v>
      </c>
      <c r="D7" s="43" t="str">
        <f t="shared" si="0"/>
        <v>N/A</v>
      </c>
      <c r="E7" s="35">
        <v>620497</v>
      </c>
      <c r="F7" s="43" t="str">
        <f t="shared" si="1"/>
        <v>N/A</v>
      </c>
      <c r="G7" s="35">
        <v>663945</v>
      </c>
      <c r="H7" s="43" t="str">
        <f t="shared" si="2"/>
        <v>N/A</v>
      </c>
      <c r="I7" s="12">
        <v>8.2780000000000005</v>
      </c>
      <c r="J7" s="12">
        <v>7.0019999999999998</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90.860260670000002</v>
      </c>
      <c r="H8" s="43" t="str">
        <f t="shared" si="2"/>
        <v>N/A</v>
      </c>
      <c r="I8" s="12" t="s">
        <v>217</v>
      </c>
      <c r="J8" s="12" t="s">
        <v>217</v>
      </c>
      <c r="K8" s="44" t="s">
        <v>732</v>
      </c>
      <c r="L8" s="9" t="str">
        <f t="shared" si="3"/>
        <v>No</v>
      </c>
    </row>
    <row r="9" spans="1:12" x14ac:dyDescent="0.2">
      <c r="A9" s="16" t="s">
        <v>83</v>
      </c>
      <c r="B9" s="34" t="s">
        <v>217</v>
      </c>
      <c r="C9" s="35">
        <v>520164.35</v>
      </c>
      <c r="D9" s="43" t="str">
        <f t="shared" si="0"/>
        <v>N/A</v>
      </c>
      <c r="E9" s="35">
        <v>560625.5</v>
      </c>
      <c r="F9" s="43" t="str">
        <f t="shared" si="1"/>
        <v>N/A</v>
      </c>
      <c r="G9" s="35">
        <v>609524.12</v>
      </c>
      <c r="H9" s="43" t="str">
        <f t="shared" si="2"/>
        <v>N/A</v>
      </c>
      <c r="I9" s="12">
        <v>7.7789999999999999</v>
      </c>
      <c r="J9" s="12">
        <v>8.7219999999999995</v>
      </c>
      <c r="K9" s="44" t="s">
        <v>732</v>
      </c>
      <c r="L9" s="9" t="str">
        <f t="shared" si="3"/>
        <v>Yes</v>
      </c>
    </row>
    <row r="10" spans="1:12" x14ac:dyDescent="0.2">
      <c r="A10" s="16" t="s">
        <v>100</v>
      </c>
      <c r="B10" s="34" t="s">
        <v>217</v>
      </c>
      <c r="C10" s="35">
        <v>1545</v>
      </c>
      <c r="D10" s="43" t="str">
        <f t="shared" si="0"/>
        <v>N/A</v>
      </c>
      <c r="E10" s="35">
        <v>463</v>
      </c>
      <c r="F10" s="43" t="str">
        <f t="shared" si="1"/>
        <v>N/A</v>
      </c>
      <c r="G10" s="35">
        <v>395</v>
      </c>
      <c r="H10" s="43" t="str">
        <f t="shared" si="2"/>
        <v>N/A</v>
      </c>
      <c r="I10" s="12">
        <v>-70</v>
      </c>
      <c r="J10" s="12">
        <v>-14.7</v>
      </c>
      <c r="K10" s="44" t="s">
        <v>732</v>
      </c>
      <c r="L10" s="9" t="str">
        <f t="shared" si="3"/>
        <v>Yes</v>
      </c>
    </row>
    <row r="11" spans="1:12" x14ac:dyDescent="0.2">
      <c r="A11" s="16" t="s">
        <v>984</v>
      </c>
      <c r="B11" s="34" t="s">
        <v>217</v>
      </c>
      <c r="C11" s="35">
        <v>262</v>
      </c>
      <c r="D11" s="43" t="str">
        <f t="shared" si="0"/>
        <v>N/A</v>
      </c>
      <c r="E11" s="35">
        <v>212</v>
      </c>
      <c r="F11" s="43" t="str">
        <f t="shared" si="1"/>
        <v>N/A</v>
      </c>
      <c r="G11" s="35">
        <v>202</v>
      </c>
      <c r="H11" s="43" t="str">
        <f t="shared" si="2"/>
        <v>N/A</v>
      </c>
      <c r="I11" s="12">
        <v>-19.100000000000001</v>
      </c>
      <c r="J11" s="12">
        <v>-4.72</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1017</v>
      </c>
      <c r="D13" s="43" t="str">
        <f t="shared" si="0"/>
        <v>N/A</v>
      </c>
      <c r="E13" s="35">
        <v>11</v>
      </c>
      <c r="F13" s="43" t="str">
        <f t="shared" si="1"/>
        <v>N/A</v>
      </c>
      <c r="G13" s="35">
        <v>11</v>
      </c>
      <c r="H13" s="43" t="str">
        <f t="shared" si="2"/>
        <v>N/A</v>
      </c>
      <c r="I13" s="12">
        <v>-99.6</v>
      </c>
      <c r="J13" s="12">
        <v>100</v>
      </c>
      <c r="K13" s="44" t="s">
        <v>732</v>
      </c>
      <c r="L13" s="9" t="str">
        <f t="shared" si="3"/>
        <v>No</v>
      </c>
    </row>
    <row r="14" spans="1:12" x14ac:dyDescent="0.2">
      <c r="A14" s="16" t="s">
        <v>987</v>
      </c>
      <c r="B14" s="34" t="s">
        <v>217</v>
      </c>
      <c r="C14" s="35">
        <v>266</v>
      </c>
      <c r="D14" s="43" t="str">
        <f t="shared" si="0"/>
        <v>N/A</v>
      </c>
      <c r="E14" s="35">
        <v>247</v>
      </c>
      <c r="F14" s="43" t="str">
        <f t="shared" si="1"/>
        <v>N/A</v>
      </c>
      <c r="G14" s="35">
        <v>185</v>
      </c>
      <c r="H14" s="43" t="str">
        <f t="shared" si="2"/>
        <v>N/A</v>
      </c>
      <c r="I14" s="12">
        <v>-7.14</v>
      </c>
      <c r="J14" s="12">
        <v>-25.1</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118037</v>
      </c>
      <c r="D16" s="43" t="str">
        <f t="shared" si="0"/>
        <v>N/A</v>
      </c>
      <c r="E16" s="35">
        <v>121603</v>
      </c>
      <c r="F16" s="43" t="str">
        <f t="shared" si="1"/>
        <v>N/A</v>
      </c>
      <c r="G16" s="35">
        <v>125150</v>
      </c>
      <c r="H16" s="43" t="str">
        <f t="shared" si="2"/>
        <v>N/A</v>
      </c>
      <c r="I16" s="12">
        <v>3.0209999999999999</v>
      </c>
      <c r="J16" s="12">
        <v>2.9169999999999998</v>
      </c>
      <c r="K16" s="44" t="s">
        <v>732</v>
      </c>
      <c r="L16" s="9" t="str">
        <f t="shared" si="3"/>
        <v>Yes</v>
      </c>
    </row>
    <row r="17" spans="1:12" x14ac:dyDescent="0.2">
      <c r="A17" s="4" t="s">
        <v>989</v>
      </c>
      <c r="B17" s="34" t="s">
        <v>217</v>
      </c>
      <c r="C17" s="35">
        <v>116212</v>
      </c>
      <c r="D17" s="43" t="str">
        <f t="shared" si="0"/>
        <v>N/A</v>
      </c>
      <c r="E17" s="35">
        <v>119918</v>
      </c>
      <c r="F17" s="43" t="str">
        <f t="shared" si="1"/>
        <v>N/A</v>
      </c>
      <c r="G17" s="35">
        <v>123196</v>
      </c>
      <c r="H17" s="43" t="str">
        <f t="shared" si="2"/>
        <v>N/A</v>
      </c>
      <c r="I17" s="12">
        <v>3.1890000000000001</v>
      </c>
      <c r="J17" s="12">
        <v>2.734</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767</v>
      </c>
      <c r="D19" s="43" t="str">
        <f t="shared" si="0"/>
        <v>N/A</v>
      </c>
      <c r="E19" s="35">
        <v>590</v>
      </c>
      <c r="F19" s="43" t="str">
        <f t="shared" si="1"/>
        <v>N/A</v>
      </c>
      <c r="G19" s="35">
        <v>860</v>
      </c>
      <c r="H19" s="43" t="str">
        <f t="shared" si="2"/>
        <v>N/A</v>
      </c>
      <c r="I19" s="12">
        <v>-23.1</v>
      </c>
      <c r="J19" s="12">
        <v>45.76</v>
      </c>
      <c r="K19" s="44" t="s">
        <v>732</v>
      </c>
      <c r="L19" s="9" t="str">
        <f t="shared" si="3"/>
        <v>No</v>
      </c>
    </row>
    <row r="20" spans="1:12" x14ac:dyDescent="0.2">
      <c r="A20" s="4" t="s">
        <v>992</v>
      </c>
      <c r="B20" s="34" t="s">
        <v>217</v>
      </c>
      <c r="C20" s="35">
        <v>1058</v>
      </c>
      <c r="D20" s="43" t="str">
        <f t="shared" si="0"/>
        <v>N/A</v>
      </c>
      <c r="E20" s="35">
        <v>1095</v>
      </c>
      <c r="F20" s="43" t="str">
        <f t="shared" si="1"/>
        <v>N/A</v>
      </c>
      <c r="G20" s="35">
        <v>1094</v>
      </c>
      <c r="H20" s="43" t="str">
        <f t="shared" si="2"/>
        <v>N/A</v>
      </c>
      <c r="I20" s="12">
        <v>3.4969999999999999</v>
      </c>
      <c r="J20" s="12">
        <v>-9.0999999999999998E-2</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446655</v>
      </c>
      <c r="D22" s="43" t="str">
        <f t="shared" si="0"/>
        <v>N/A</v>
      </c>
      <c r="E22" s="35">
        <v>480316</v>
      </c>
      <c r="F22" s="43" t="str">
        <f t="shared" si="1"/>
        <v>N/A</v>
      </c>
      <c r="G22" s="35">
        <v>522618</v>
      </c>
      <c r="H22" s="43" t="str">
        <f t="shared" si="2"/>
        <v>N/A</v>
      </c>
      <c r="I22" s="12">
        <v>7.5359999999999996</v>
      </c>
      <c r="J22" s="12">
        <v>8.8070000000000004</v>
      </c>
      <c r="K22" s="44" t="s">
        <v>732</v>
      </c>
      <c r="L22" s="9" t="str">
        <f t="shared" si="3"/>
        <v>Yes</v>
      </c>
    </row>
    <row r="23" spans="1:12" x14ac:dyDescent="0.2">
      <c r="A23" s="4" t="s">
        <v>994</v>
      </c>
      <c r="B23" s="34" t="s">
        <v>217</v>
      </c>
      <c r="C23" s="35">
        <v>44919</v>
      </c>
      <c r="D23" s="43" t="str">
        <f t="shared" si="0"/>
        <v>N/A</v>
      </c>
      <c r="E23" s="35">
        <v>49322</v>
      </c>
      <c r="F23" s="43" t="str">
        <f t="shared" si="1"/>
        <v>N/A</v>
      </c>
      <c r="G23" s="35">
        <v>56023</v>
      </c>
      <c r="H23" s="43" t="str">
        <f t="shared" si="2"/>
        <v>N/A</v>
      </c>
      <c r="I23" s="12">
        <v>9.8019999999999996</v>
      </c>
      <c r="J23" s="12">
        <v>13.59</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386074</v>
      </c>
      <c r="D26" s="43" t="str">
        <f t="shared" si="0"/>
        <v>N/A</v>
      </c>
      <c r="E26" s="35">
        <v>414391</v>
      </c>
      <c r="F26" s="43" t="str">
        <f t="shared" si="1"/>
        <v>N/A</v>
      </c>
      <c r="G26" s="35">
        <v>449210</v>
      </c>
      <c r="H26" s="43" t="str">
        <f t="shared" si="2"/>
        <v>N/A</v>
      </c>
      <c r="I26" s="12">
        <v>7.335</v>
      </c>
      <c r="J26" s="12">
        <v>8.4019999999999992</v>
      </c>
      <c r="K26" s="44" t="s">
        <v>732</v>
      </c>
      <c r="L26" s="9" t="str">
        <f t="shared" si="3"/>
        <v>Yes</v>
      </c>
    </row>
    <row r="27" spans="1:12" x14ac:dyDescent="0.2">
      <c r="A27" s="4" t="s">
        <v>998</v>
      </c>
      <c r="B27" s="34" t="s">
        <v>217</v>
      </c>
      <c r="C27" s="35">
        <v>2128</v>
      </c>
      <c r="D27" s="43" t="str">
        <f t="shared" si="0"/>
        <v>N/A</v>
      </c>
      <c r="E27" s="35">
        <v>2062</v>
      </c>
      <c r="F27" s="43" t="str">
        <f t="shared" si="1"/>
        <v>N/A</v>
      </c>
      <c r="G27" s="35">
        <v>2179</v>
      </c>
      <c r="H27" s="43" t="str">
        <f t="shared" si="2"/>
        <v>N/A</v>
      </c>
      <c r="I27" s="12">
        <v>-3.1</v>
      </c>
      <c r="J27" s="12">
        <v>5.6740000000000004</v>
      </c>
      <c r="K27" s="44" t="s">
        <v>732</v>
      </c>
      <c r="L27" s="9" t="str">
        <f t="shared" si="3"/>
        <v>Yes</v>
      </c>
    </row>
    <row r="28" spans="1:12" x14ac:dyDescent="0.2">
      <c r="A28" s="57" t="s">
        <v>999</v>
      </c>
      <c r="B28" s="34" t="s">
        <v>217</v>
      </c>
      <c r="C28" s="35">
        <v>9363</v>
      </c>
      <c r="D28" s="43" t="str">
        <f t="shared" si="0"/>
        <v>N/A</v>
      </c>
      <c r="E28" s="35">
        <v>9689</v>
      </c>
      <c r="F28" s="43" t="str">
        <f t="shared" si="1"/>
        <v>N/A</v>
      </c>
      <c r="G28" s="35">
        <v>10455</v>
      </c>
      <c r="H28" s="43" t="str">
        <f t="shared" si="2"/>
        <v>N/A</v>
      </c>
      <c r="I28" s="12">
        <v>3.4820000000000002</v>
      </c>
      <c r="J28" s="12">
        <v>7.9059999999999997</v>
      </c>
      <c r="K28" s="44" t="s">
        <v>732</v>
      </c>
      <c r="L28" s="9" t="str">
        <f t="shared" si="3"/>
        <v>Yes</v>
      </c>
    </row>
    <row r="29" spans="1:12" x14ac:dyDescent="0.2">
      <c r="A29" s="57" t="s">
        <v>1000</v>
      </c>
      <c r="B29" s="34" t="s">
        <v>217</v>
      </c>
      <c r="C29" s="35">
        <v>4171</v>
      </c>
      <c r="D29" s="43" t="str">
        <f t="shared" si="0"/>
        <v>N/A</v>
      </c>
      <c r="E29" s="35">
        <v>4852</v>
      </c>
      <c r="F29" s="43" t="str">
        <f t="shared" si="1"/>
        <v>N/A</v>
      </c>
      <c r="G29" s="35">
        <v>4751</v>
      </c>
      <c r="H29" s="43" t="str">
        <f t="shared" si="2"/>
        <v>N/A</v>
      </c>
      <c r="I29" s="12">
        <v>16.329999999999998</v>
      </c>
      <c r="J29" s="12">
        <v>-2.08</v>
      </c>
      <c r="K29" s="44" t="s">
        <v>732</v>
      </c>
      <c r="L29" s="9" t="str">
        <f t="shared" si="3"/>
        <v>Yes</v>
      </c>
    </row>
    <row r="30" spans="1:12" x14ac:dyDescent="0.2">
      <c r="A30" s="57" t="s">
        <v>106</v>
      </c>
      <c r="B30" s="34" t="s">
        <v>217</v>
      </c>
      <c r="C30" s="35">
        <v>69470</v>
      </c>
      <c r="D30" s="43" t="str">
        <f t="shared" si="0"/>
        <v>N/A</v>
      </c>
      <c r="E30" s="35">
        <v>76768</v>
      </c>
      <c r="F30" s="43" t="str">
        <f t="shared" si="1"/>
        <v>N/A</v>
      </c>
      <c r="G30" s="35">
        <v>82569</v>
      </c>
      <c r="H30" s="43" t="str">
        <f t="shared" si="2"/>
        <v>N/A</v>
      </c>
      <c r="I30" s="12">
        <v>10.51</v>
      </c>
      <c r="J30" s="12">
        <v>7.5570000000000004</v>
      </c>
      <c r="K30" s="44" t="s">
        <v>732</v>
      </c>
      <c r="L30" s="9" t="str">
        <f t="shared" si="3"/>
        <v>Yes</v>
      </c>
    </row>
    <row r="31" spans="1:12" x14ac:dyDescent="0.2">
      <c r="A31" s="45" t="s">
        <v>1001</v>
      </c>
      <c r="B31" s="34" t="s">
        <v>217</v>
      </c>
      <c r="C31" s="35">
        <v>25613</v>
      </c>
      <c r="D31" s="43" t="str">
        <f t="shared" si="0"/>
        <v>N/A</v>
      </c>
      <c r="E31" s="35">
        <v>29021</v>
      </c>
      <c r="F31" s="43" t="str">
        <f t="shared" si="1"/>
        <v>N/A</v>
      </c>
      <c r="G31" s="35">
        <v>33929</v>
      </c>
      <c r="H31" s="43" t="str">
        <f t="shared" si="2"/>
        <v>N/A</v>
      </c>
      <c r="I31" s="12">
        <v>13.31</v>
      </c>
      <c r="J31" s="12">
        <v>16.91</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25619</v>
      </c>
      <c r="D34" s="43" t="str">
        <f t="shared" si="0"/>
        <v>N/A</v>
      </c>
      <c r="E34" s="35">
        <v>28253</v>
      </c>
      <c r="F34" s="43" t="str">
        <f t="shared" si="1"/>
        <v>N/A</v>
      </c>
      <c r="G34" s="35">
        <v>29944</v>
      </c>
      <c r="H34" s="43" t="str">
        <f t="shared" si="2"/>
        <v>N/A</v>
      </c>
      <c r="I34" s="12">
        <v>10.28</v>
      </c>
      <c r="J34" s="12">
        <v>5.9850000000000003</v>
      </c>
      <c r="K34" s="44" t="s">
        <v>732</v>
      </c>
      <c r="L34" s="9" t="str">
        <f t="shared" si="3"/>
        <v>Yes</v>
      </c>
    </row>
    <row r="35" spans="1:12" x14ac:dyDescent="0.2">
      <c r="A35" s="45" t="s">
        <v>1005</v>
      </c>
      <c r="B35" s="34" t="s">
        <v>217</v>
      </c>
      <c r="C35" s="35">
        <v>489</v>
      </c>
      <c r="D35" s="43" t="str">
        <f t="shared" si="0"/>
        <v>N/A</v>
      </c>
      <c r="E35" s="35">
        <v>462</v>
      </c>
      <c r="F35" s="43" t="str">
        <f t="shared" si="1"/>
        <v>N/A</v>
      </c>
      <c r="G35" s="35">
        <v>556</v>
      </c>
      <c r="H35" s="43" t="str">
        <f t="shared" si="2"/>
        <v>N/A</v>
      </c>
      <c r="I35" s="12">
        <v>-5.52</v>
      </c>
      <c r="J35" s="12">
        <v>20.350000000000001</v>
      </c>
      <c r="K35" s="44" t="s">
        <v>732</v>
      </c>
      <c r="L35" s="9" t="str">
        <f t="shared" si="3"/>
        <v>Yes</v>
      </c>
    </row>
    <row r="36" spans="1:12" x14ac:dyDescent="0.2">
      <c r="A36" s="45" t="s">
        <v>1006</v>
      </c>
      <c r="B36" s="34" t="s">
        <v>217</v>
      </c>
      <c r="C36" s="35">
        <v>17749</v>
      </c>
      <c r="D36" s="43" t="str">
        <f t="shared" si="0"/>
        <v>N/A</v>
      </c>
      <c r="E36" s="35">
        <v>19032</v>
      </c>
      <c r="F36" s="43" t="str">
        <f t="shared" si="1"/>
        <v>N/A</v>
      </c>
      <c r="G36" s="35">
        <v>18140</v>
      </c>
      <c r="H36" s="43" t="str">
        <f t="shared" si="2"/>
        <v>N/A</v>
      </c>
      <c r="I36" s="12">
        <v>7.2290000000000001</v>
      </c>
      <c r="J36" s="12">
        <v>-4.6900000000000004</v>
      </c>
      <c r="K36" s="44" t="s">
        <v>732</v>
      </c>
      <c r="L36" s="9" t="str">
        <f t="shared" si="3"/>
        <v>Yes</v>
      </c>
    </row>
    <row r="37" spans="1:12" x14ac:dyDescent="0.2">
      <c r="A37" s="45" t="s">
        <v>122</v>
      </c>
      <c r="B37" s="34" t="s">
        <v>217</v>
      </c>
      <c r="C37" s="35">
        <v>2777</v>
      </c>
      <c r="D37" s="43" t="str">
        <f t="shared" si="0"/>
        <v>N/A</v>
      </c>
      <c r="E37" s="35">
        <v>1460</v>
      </c>
      <c r="F37" s="43" t="str">
        <f t="shared" si="1"/>
        <v>N/A</v>
      </c>
      <c r="G37" s="35">
        <v>1371</v>
      </c>
      <c r="H37" s="43" t="str">
        <f t="shared" si="2"/>
        <v>N/A</v>
      </c>
      <c r="I37" s="12">
        <v>-47.4</v>
      </c>
      <c r="J37" s="12">
        <v>-6.1</v>
      </c>
      <c r="K37" s="44" t="s">
        <v>732</v>
      </c>
      <c r="L37" s="9" t="str">
        <f t="shared" si="3"/>
        <v>Yes</v>
      </c>
    </row>
    <row r="38" spans="1:12" x14ac:dyDescent="0.2">
      <c r="A38" s="45" t="s">
        <v>84</v>
      </c>
      <c r="B38" s="34" t="s">
        <v>217</v>
      </c>
      <c r="C38" s="46">
        <v>1662275528</v>
      </c>
      <c r="D38" s="43" t="str">
        <f t="shared" si="0"/>
        <v>N/A</v>
      </c>
      <c r="E38" s="46">
        <v>1742290252</v>
      </c>
      <c r="F38" s="43" t="str">
        <f t="shared" si="1"/>
        <v>N/A</v>
      </c>
      <c r="G38" s="46">
        <v>1950551030</v>
      </c>
      <c r="H38" s="43" t="str">
        <f t="shared" si="2"/>
        <v>N/A</v>
      </c>
      <c r="I38" s="12">
        <v>4.8140000000000001</v>
      </c>
      <c r="J38" s="12">
        <v>11.95</v>
      </c>
      <c r="K38" s="44" t="s">
        <v>732</v>
      </c>
      <c r="L38" s="9" t="str">
        <f t="shared" si="3"/>
        <v>Yes</v>
      </c>
    </row>
    <row r="39" spans="1:12" x14ac:dyDescent="0.2">
      <c r="A39" s="45" t="s">
        <v>1288</v>
      </c>
      <c r="B39" s="34" t="s">
        <v>217</v>
      </c>
      <c r="C39" s="46">
        <v>2614.8454052000002</v>
      </c>
      <c r="D39" s="43" t="str">
        <f t="shared" si="0"/>
        <v>N/A</v>
      </c>
      <c r="E39" s="46">
        <v>2565.3982949000001</v>
      </c>
      <c r="F39" s="43" t="str">
        <f t="shared" si="1"/>
        <v>N/A</v>
      </c>
      <c r="G39" s="46">
        <v>2669.3110880999998</v>
      </c>
      <c r="H39" s="43" t="str">
        <f t="shared" si="2"/>
        <v>N/A</v>
      </c>
      <c r="I39" s="12">
        <v>-1.89</v>
      </c>
      <c r="J39" s="12">
        <v>4.0510000000000002</v>
      </c>
      <c r="K39" s="44" t="s">
        <v>732</v>
      </c>
      <c r="L39" s="9" t="str">
        <f t="shared" si="3"/>
        <v>Yes</v>
      </c>
    </row>
    <row r="40" spans="1:12" x14ac:dyDescent="0.2">
      <c r="A40" s="45" t="s">
        <v>1289</v>
      </c>
      <c r="B40" s="34" t="s">
        <v>217</v>
      </c>
      <c r="C40" s="46">
        <v>2900.7158589999999</v>
      </c>
      <c r="D40" s="43" t="str">
        <f>IF($B40="N/A","N/A",IF(C40&gt;10,"No",IF(C40&lt;-10,"No","Yes")))</f>
        <v>N/A</v>
      </c>
      <c r="E40" s="46">
        <v>2807.8947231000002</v>
      </c>
      <c r="F40" s="43" t="str">
        <f>IF($B40="N/A","N/A",IF(E40&gt;10,"No",IF(E40&lt;-10,"No","Yes")))</f>
        <v>N/A</v>
      </c>
      <c r="G40" s="46">
        <v>2937.8201958999998</v>
      </c>
      <c r="H40" s="43" t="str">
        <f>IF($B40="N/A","N/A",IF(G40&gt;10,"No",IF(G40&lt;-10,"No","Yes")))</f>
        <v>N/A</v>
      </c>
      <c r="I40" s="12">
        <v>-3.2</v>
      </c>
      <c r="J40" s="12">
        <v>4.6269999999999998</v>
      </c>
      <c r="K40" s="44" t="s">
        <v>732</v>
      </c>
      <c r="L40" s="9" t="str">
        <f>IF(J40="Div by 0", "N/A", IF(K40="N/A","N/A", IF(J40&gt;VALUE(MID(K40,1,2)), "No", IF(J40&lt;-1*VALUE(MID(K40,1,2)), "No", "Yes"))))</f>
        <v>Yes</v>
      </c>
    </row>
    <row r="41" spans="1:12" x14ac:dyDescent="0.2">
      <c r="A41" s="45" t="s">
        <v>107</v>
      </c>
      <c r="B41" s="34" t="s">
        <v>217</v>
      </c>
      <c r="C41" s="46">
        <v>463725519</v>
      </c>
      <c r="D41" s="43" t="str">
        <f t="shared" ref="D41:D44" si="4">IF($B41="N/A","N/A",IF(C41&gt;10,"No",IF(C41&lt;-10,"No","Yes")))</f>
        <v>N/A</v>
      </c>
      <c r="E41" s="46">
        <v>556735188</v>
      </c>
      <c r="F41" s="43" t="str">
        <f t="shared" ref="F41:F44" si="5">IF($B41="N/A","N/A",IF(E41&gt;10,"No",IF(E41&lt;-10,"No","Yes")))</f>
        <v>N/A</v>
      </c>
      <c r="G41" s="46">
        <v>470895253</v>
      </c>
      <c r="H41" s="43" t="str">
        <f t="shared" ref="H41:H44" si="6">IF($B41="N/A","N/A",IF(G41&gt;10,"No",IF(G41&lt;-10,"No","Yes")))</f>
        <v>N/A</v>
      </c>
      <c r="I41" s="12">
        <v>20.059999999999999</v>
      </c>
      <c r="J41" s="12">
        <v>-15.4</v>
      </c>
      <c r="K41" s="44" t="s">
        <v>732</v>
      </c>
      <c r="L41" s="9" t="str">
        <f t="shared" ref="L41:L43" si="7">IF(J41="Div by 0", "N/A", IF(K41="N/A","N/A", IF(J41&gt;VALUE(MID(K41,1,2)), "No", IF(J41&lt;-1*VALUE(MID(K41,1,2)), "No", "Yes"))))</f>
        <v>Yes</v>
      </c>
    </row>
    <row r="42" spans="1:12" x14ac:dyDescent="0.2">
      <c r="A42" s="45" t="s">
        <v>162</v>
      </c>
      <c r="B42" s="47" t="s">
        <v>221</v>
      </c>
      <c r="C42" s="1">
        <v>176</v>
      </c>
      <c r="D42" s="43" t="str">
        <f>IF($B42="N/A","N/A",IF(C42&gt;0,"No",IF(C42&lt;0,"No","Yes")))</f>
        <v>No</v>
      </c>
      <c r="E42" s="1">
        <v>16</v>
      </c>
      <c r="F42" s="43" t="str">
        <f>IF($B42="N/A","N/A",IF(E42&gt;0,"No",IF(E42&lt;0,"No","Yes")))</f>
        <v>No</v>
      </c>
      <c r="G42" s="1">
        <v>11</v>
      </c>
      <c r="H42" s="43" t="str">
        <f>IF($B42="N/A","N/A",IF(G42&gt;0,"No",IF(G42&lt;0,"No","Yes")))</f>
        <v>No</v>
      </c>
      <c r="I42" s="12">
        <v>-90.9</v>
      </c>
      <c r="J42" s="12">
        <v>-87.5</v>
      </c>
      <c r="K42" s="44" t="s">
        <v>732</v>
      </c>
      <c r="L42" s="9" t="str">
        <f t="shared" si="7"/>
        <v>No</v>
      </c>
    </row>
    <row r="43" spans="1:12" x14ac:dyDescent="0.2">
      <c r="A43" s="45" t="s">
        <v>160</v>
      </c>
      <c r="B43" s="34" t="s">
        <v>217</v>
      </c>
      <c r="C43" s="46">
        <v>3876</v>
      </c>
      <c r="D43" s="43" t="str">
        <f t="shared" si="4"/>
        <v>N/A</v>
      </c>
      <c r="E43" s="46">
        <v>465</v>
      </c>
      <c r="F43" s="43" t="str">
        <f t="shared" si="5"/>
        <v>N/A</v>
      </c>
      <c r="G43" s="46">
        <v>120</v>
      </c>
      <c r="H43" s="43" t="str">
        <f t="shared" si="6"/>
        <v>N/A</v>
      </c>
      <c r="I43" s="12">
        <v>-88</v>
      </c>
      <c r="J43" s="12">
        <v>-74.2</v>
      </c>
      <c r="K43" s="44" t="s">
        <v>732</v>
      </c>
      <c r="L43" s="9" t="str">
        <f t="shared" si="7"/>
        <v>No</v>
      </c>
    </row>
    <row r="44" spans="1:12" x14ac:dyDescent="0.2">
      <c r="A44" s="45" t="s">
        <v>1290</v>
      </c>
      <c r="B44" s="34" t="s">
        <v>217</v>
      </c>
      <c r="C44" s="46">
        <v>22.022727273000001</v>
      </c>
      <c r="D44" s="43" t="str">
        <f t="shared" si="4"/>
        <v>N/A</v>
      </c>
      <c r="E44" s="46">
        <v>29.0625</v>
      </c>
      <c r="F44" s="43" t="str">
        <f t="shared" si="5"/>
        <v>N/A</v>
      </c>
      <c r="G44" s="46">
        <v>60</v>
      </c>
      <c r="H44" s="43" t="str">
        <f t="shared" si="6"/>
        <v>N/A</v>
      </c>
      <c r="I44" s="12">
        <v>31.97</v>
      </c>
      <c r="J44" s="12">
        <v>106.5</v>
      </c>
      <c r="K44" s="44" t="s">
        <v>732</v>
      </c>
      <c r="L44" s="9" t="str">
        <f>IF(J44="Div by 0", "N/A", IF(OR(J44="N/A",K44="N/A"),"N/A", IF(J44&gt;VALUE(MID(K44,1,2)), "No", IF(J44&lt;-1*VALUE(MID(K44,1,2)), "No", "Yes"))))</f>
        <v>No</v>
      </c>
    </row>
    <row r="45" spans="1:12" x14ac:dyDescent="0.2">
      <c r="A45" s="45" t="s">
        <v>1291</v>
      </c>
      <c r="B45" s="34" t="s">
        <v>217</v>
      </c>
      <c r="C45" s="46">
        <v>4340.5242718</v>
      </c>
      <c r="D45" s="43" t="str">
        <f t="shared" ref="D45:D71" si="8">IF($B45="N/A","N/A",IF(C45&gt;10,"No",IF(C45&lt;-10,"No","Yes")))</f>
        <v>N/A</v>
      </c>
      <c r="E45" s="46">
        <v>13476.131749</v>
      </c>
      <c r="F45" s="43" t="str">
        <f t="shared" ref="F45:F71" si="9">IF($B45="N/A","N/A",IF(E45&gt;10,"No",IF(E45&lt;-10,"No","Yes")))</f>
        <v>N/A</v>
      </c>
      <c r="G45" s="46">
        <v>15262.349367000001</v>
      </c>
      <c r="H45" s="43" t="str">
        <f t="shared" ref="H45:H71" si="10">IF($B45="N/A","N/A",IF(G45&gt;10,"No",IF(G45&lt;-10,"No","Yes")))</f>
        <v>N/A</v>
      </c>
      <c r="I45" s="12">
        <v>210.5</v>
      </c>
      <c r="J45" s="12">
        <v>13.25</v>
      </c>
      <c r="K45" s="44" t="s">
        <v>732</v>
      </c>
      <c r="L45" s="9" t="str">
        <f t="shared" ref="L45:L71" si="11">IF(J45="Div by 0", "N/A", IF(K45="N/A","N/A", IF(J45&gt;VALUE(MID(K45,1,2)), "No", IF(J45&lt;-1*VALUE(MID(K45,1,2)), "No", "Yes"))))</f>
        <v>Yes</v>
      </c>
    </row>
    <row r="46" spans="1:12" x14ac:dyDescent="0.2">
      <c r="A46" s="45" t="s">
        <v>1292</v>
      </c>
      <c r="B46" s="34" t="s">
        <v>217</v>
      </c>
      <c r="C46" s="46">
        <v>4078.8053435000002</v>
      </c>
      <c r="D46" s="43" t="str">
        <f t="shared" si="8"/>
        <v>N/A</v>
      </c>
      <c r="E46" s="46">
        <v>3616.0896226</v>
      </c>
      <c r="F46" s="43" t="str">
        <f t="shared" si="9"/>
        <v>N/A</v>
      </c>
      <c r="G46" s="46">
        <v>3299.8514851</v>
      </c>
      <c r="H46" s="43" t="str">
        <f t="shared" si="10"/>
        <v>N/A</v>
      </c>
      <c r="I46" s="12">
        <v>-11.3</v>
      </c>
      <c r="J46" s="12">
        <v>-8.75</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143.61946903</v>
      </c>
      <c r="D48" s="43" t="str">
        <f t="shared" si="8"/>
        <v>N/A</v>
      </c>
      <c r="E48" s="46">
        <v>7408</v>
      </c>
      <c r="F48" s="43" t="str">
        <f t="shared" si="9"/>
        <v>N/A</v>
      </c>
      <c r="G48" s="46">
        <v>625.125</v>
      </c>
      <c r="H48" s="43" t="str">
        <f t="shared" si="10"/>
        <v>N/A</v>
      </c>
      <c r="I48" s="12">
        <v>5058</v>
      </c>
      <c r="J48" s="12">
        <v>-91.6</v>
      </c>
      <c r="K48" s="44" t="s">
        <v>732</v>
      </c>
      <c r="L48" s="9" t="str">
        <f t="shared" si="11"/>
        <v>No</v>
      </c>
    </row>
    <row r="49" spans="1:12" x14ac:dyDescent="0.2">
      <c r="A49" s="45" t="s">
        <v>1295</v>
      </c>
      <c r="B49" s="34" t="s">
        <v>217</v>
      </c>
      <c r="C49" s="46">
        <v>20644.368420999999</v>
      </c>
      <c r="D49" s="43" t="str">
        <f t="shared" si="8"/>
        <v>N/A</v>
      </c>
      <c r="E49" s="46">
        <v>22037.271255</v>
      </c>
      <c r="F49" s="43" t="str">
        <f t="shared" si="9"/>
        <v>N/A</v>
      </c>
      <c r="G49" s="46">
        <v>28957.064865</v>
      </c>
      <c r="H49" s="43" t="str">
        <f t="shared" si="10"/>
        <v>N/A</v>
      </c>
      <c r="I49" s="12">
        <v>6.7469999999999999</v>
      </c>
      <c r="J49" s="12">
        <v>31.4</v>
      </c>
      <c r="K49" s="44" t="s">
        <v>732</v>
      </c>
      <c r="L49" s="9" t="str">
        <f t="shared" si="11"/>
        <v>No</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7312.0997569000001</v>
      </c>
      <c r="D51" s="43" t="str">
        <f t="shared" si="8"/>
        <v>N/A</v>
      </c>
      <c r="E51" s="46">
        <v>7366.6706495999997</v>
      </c>
      <c r="F51" s="43" t="str">
        <f t="shared" si="9"/>
        <v>N/A</v>
      </c>
      <c r="G51" s="46">
        <v>8067.9274869999999</v>
      </c>
      <c r="H51" s="43" t="str">
        <f t="shared" si="10"/>
        <v>N/A</v>
      </c>
      <c r="I51" s="12">
        <v>0.74629999999999996</v>
      </c>
      <c r="J51" s="12">
        <v>9.5190000000000001</v>
      </c>
      <c r="K51" s="44" t="s">
        <v>732</v>
      </c>
      <c r="L51" s="9" t="str">
        <f t="shared" si="11"/>
        <v>Yes</v>
      </c>
    </row>
    <row r="52" spans="1:12" x14ac:dyDescent="0.2">
      <c r="A52" s="45" t="s">
        <v>1298</v>
      </c>
      <c r="B52" s="34" t="s">
        <v>217</v>
      </c>
      <c r="C52" s="46">
        <v>7124.4427512000002</v>
      </c>
      <c r="D52" s="43" t="str">
        <f t="shared" si="8"/>
        <v>N/A</v>
      </c>
      <c r="E52" s="46">
        <v>7152.5948314999996</v>
      </c>
      <c r="F52" s="43" t="str">
        <f t="shared" si="9"/>
        <v>N/A</v>
      </c>
      <c r="G52" s="46">
        <v>7831.2721597999998</v>
      </c>
      <c r="H52" s="43" t="str">
        <f t="shared" si="10"/>
        <v>N/A</v>
      </c>
      <c r="I52" s="12">
        <v>0.39510000000000001</v>
      </c>
      <c r="J52" s="12">
        <v>9.4890000000000008</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9264.7900912999994</v>
      </c>
      <c r="D54" s="43" t="str">
        <f t="shared" si="8"/>
        <v>N/A</v>
      </c>
      <c r="E54" s="46">
        <v>14017.713559</v>
      </c>
      <c r="F54" s="43" t="str">
        <f t="shared" si="9"/>
        <v>N/A</v>
      </c>
      <c r="G54" s="46">
        <v>13571.524418999999</v>
      </c>
      <c r="H54" s="43" t="str">
        <f t="shared" si="10"/>
        <v>N/A</v>
      </c>
      <c r="I54" s="12">
        <v>51.3</v>
      </c>
      <c r="J54" s="12">
        <v>-3.18</v>
      </c>
      <c r="K54" s="44" t="s">
        <v>732</v>
      </c>
      <c r="L54" s="9" t="str">
        <f t="shared" si="11"/>
        <v>Yes</v>
      </c>
    </row>
    <row r="55" spans="1:12" x14ac:dyDescent="0.2">
      <c r="A55" s="45" t="s">
        <v>1301</v>
      </c>
      <c r="B55" s="34" t="s">
        <v>217</v>
      </c>
      <c r="C55" s="46">
        <v>26508.964082999999</v>
      </c>
      <c r="D55" s="43" t="str">
        <f t="shared" si="8"/>
        <v>N/A</v>
      </c>
      <c r="E55" s="46">
        <v>27227.336072999999</v>
      </c>
      <c r="F55" s="43" t="str">
        <f t="shared" si="9"/>
        <v>N/A</v>
      </c>
      <c r="G55" s="46">
        <v>30391.415905000002</v>
      </c>
      <c r="H55" s="43" t="str">
        <f t="shared" si="10"/>
        <v>N/A</v>
      </c>
      <c r="I55" s="12">
        <v>2.71</v>
      </c>
      <c r="J55" s="12">
        <v>11.62</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1341.2724272999999</v>
      </c>
      <c r="D57" s="43" t="str">
        <f t="shared" si="8"/>
        <v>N/A</v>
      </c>
      <c r="E57" s="46">
        <v>1362.7467208999999</v>
      </c>
      <c r="F57" s="43" t="str">
        <f t="shared" si="9"/>
        <v>N/A</v>
      </c>
      <c r="G57" s="46">
        <v>1460.5781010000001</v>
      </c>
      <c r="H57" s="43" t="str">
        <f t="shared" si="10"/>
        <v>N/A</v>
      </c>
      <c r="I57" s="12">
        <v>1.601</v>
      </c>
      <c r="J57" s="12">
        <v>7.1790000000000003</v>
      </c>
      <c r="K57" s="44" t="s">
        <v>732</v>
      </c>
      <c r="L57" s="9" t="str">
        <f t="shared" si="11"/>
        <v>Yes</v>
      </c>
    </row>
    <row r="58" spans="1:12" x14ac:dyDescent="0.2">
      <c r="A58" s="45" t="s">
        <v>1304</v>
      </c>
      <c r="B58" s="34" t="s">
        <v>217</v>
      </c>
      <c r="C58" s="46">
        <v>1213.9367305999999</v>
      </c>
      <c r="D58" s="43" t="str">
        <f t="shared" si="8"/>
        <v>N/A</v>
      </c>
      <c r="E58" s="46">
        <v>1251.0768419999999</v>
      </c>
      <c r="F58" s="43" t="str">
        <f t="shared" si="9"/>
        <v>N/A</v>
      </c>
      <c r="G58" s="46">
        <v>1367.6214769000001</v>
      </c>
      <c r="H58" s="43" t="str">
        <f t="shared" si="10"/>
        <v>N/A</v>
      </c>
      <c r="I58" s="12">
        <v>3.0590000000000002</v>
      </c>
      <c r="J58" s="12">
        <v>9.3160000000000007</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1121.9058341</v>
      </c>
      <c r="D61" s="43" t="str">
        <f t="shared" si="8"/>
        <v>N/A</v>
      </c>
      <c r="E61" s="46">
        <v>1172.3877955999999</v>
      </c>
      <c r="F61" s="43" t="str">
        <f t="shared" si="9"/>
        <v>N/A</v>
      </c>
      <c r="G61" s="46">
        <v>1299.4101935000001</v>
      </c>
      <c r="H61" s="43" t="str">
        <f t="shared" si="10"/>
        <v>N/A</v>
      </c>
      <c r="I61" s="12">
        <v>4.5</v>
      </c>
      <c r="J61" s="12">
        <v>10.83</v>
      </c>
      <c r="K61" s="44" t="s">
        <v>732</v>
      </c>
      <c r="L61" s="9" t="str">
        <f t="shared" si="11"/>
        <v>Yes</v>
      </c>
    </row>
    <row r="62" spans="1:12" x14ac:dyDescent="0.2">
      <c r="A62" s="3" t="s">
        <v>1308</v>
      </c>
      <c r="B62" s="34" t="s">
        <v>217</v>
      </c>
      <c r="C62" s="46">
        <v>1943.3350564</v>
      </c>
      <c r="D62" s="43" t="str">
        <f t="shared" si="8"/>
        <v>N/A</v>
      </c>
      <c r="E62" s="46">
        <v>2211.5877789000001</v>
      </c>
      <c r="F62" s="43" t="str">
        <f t="shared" si="9"/>
        <v>N/A</v>
      </c>
      <c r="G62" s="46">
        <v>3094.4552546999998</v>
      </c>
      <c r="H62" s="43" t="str">
        <f t="shared" si="10"/>
        <v>N/A</v>
      </c>
      <c r="I62" s="12">
        <v>13.8</v>
      </c>
      <c r="J62" s="12">
        <v>39.92</v>
      </c>
      <c r="K62" s="44" t="s">
        <v>732</v>
      </c>
      <c r="L62" s="9" t="str">
        <f t="shared" si="11"/>
        <v>No</v>
      </c>
    </row>
    <row r="63" spans="1:12" x14ac:dyDescent="0.2">
      <c r="A63" s="3" t="s">
        <v>1309</v>
      </c>
      <c r="B63" s="34" t="s">
        <v>217</v>
      </c>
      <c r="C63" s="46">
        <v>9775.1076577999993</v>
      </c>
      <c r="D63" s="43" t="str">
        <f t="shared" si="8"/>
        <v>N/A</v>
      </c>
      <c r="E63" s="46">
        <v>8865.4708432000007</v>
      </c>
      <c r="F63" s="43" t="str">
        <f t="shared" si="9"/>
        <v>N/A</v>
      </c>
      <c r="G63" s="46">
        <v>8576.4497370000008</v>
      </c>
      <c r="H63" s="43" t="str">
        <f t="shared" si="10"/>
        <v>N/A</v>
      </c>
      <c r="I63" s="12">
        <v>-9.31</v>
      </c>
      <c r="J63" s="12">
        <v>-3.26</v>
      </c>
      <c r="K63" s="44" t="s">
        <v>732</v>
      </c>
      <c r="L63" s="9" t="str">
        <f t="shared" si="11"/>
        <v>Yes</v>
      </c>
    </row>
    <row r="64" spans="1:12" x14ac:dyDescent="0.2">
      <c r="A64" s="3" t="s">
        <v>1310</v>
      </c>
      <c r="B64" s="34" t="s">
        <v>217</v>
      </c>
      <c r="C64" s="46">
        <v>3778.1800527</v>
      </c>
      <c r="D64" s="43" t="str">
        <f t="shared" si="8"/>
        <v>N/A</v>
      </c>
      <c r="E64" s="46">
        <v>3412.7473206999998</v>
      </c>
      <c r="F64" s="43" t="str">
        <f t="shared" si="9"/>
        <v>N/A</v>
      </c>
      <c r="G64" s="46">
        <v>1386.7596295999999</v>
      </c>
      <c r="H64" s="43" t="str">
        <f t="shared" si="10"/>
        <v>N/A</v>
      </c>
      <c r="I64" s="12">
        <v>-9.67</v>
      </c>
      <c r="J64" s="12">
        <v>-59.4</v>
      </c>
      <c r="K64" s="44" t="s">
        <v>732</v>
      </c>
      <c r="L64" s="9" t="str">
        <f t="shared" si="11"/>
        <v>No</v>
      </c>
    </row>
    <row r="65" spans="1:12" x14ac:dyDescent="0.2">
      <c r="A65" s="3" t="s">
        <v>1311</v>
      </c>
      <c r="B65" s="34" t="s">
        <v>217</v>
      </c>
      <c r="C65" s="46">
        <v>2783.7204981</v>
      </c>
      <c r="D65" s="43" t="str">
        <f t="shared" si="8"/>
        <v>N/A</v>
      </c>
      <c r="E65" s="46">
        <v>2418.8789339</v>
      </c>
      <c r="F65" s="43" t="str">
        <f t="shared" si="9"/>
        <v>N/A</v>
      </c>
      <c r="G65" s="46">
        <v>2077.0128135</v>
      </c>
      <c r="H65" s="43" t="str">
        <f t="shared" si="10"/>
        <v>N/A</v>
      </c>
      <c r="I65" s="12">
        <v>-13.1</v>
      </c>
      <c r="J65" s="12">
        <v>-14.1</v>
      </c>
      <c r="K65" s="44" t="s">
        <v>732</v>
      </c>
      <c r="L65" s="9" t="str">
        <f t="shared" si="11"/>
        <v>Yes</v>
      </c>
    </row>
    <row r="66" spans="1:12" x14ac:dyDescent="0.2">
      <c r="A66" s="3" t="s">
        <v>1312</v>
      </c>
      <c r="B66" s="34" t="s">
        <v>217</v>
      </c>
      <c r="C66" s="46">
        <v>2413.4733924000002</v>
      </c>
      <c r="D66" s="43" t="str">
        <f t="shared" si="8"/>
        <v>N/A</v>
      </c>
      <c r="E66" s="46">
        <v>2420.0567175000001</v>
      </c>
      <c r="F66" s="43" t="str">
        <f t="shared" si="9"/>
        <v>N/A</v>
      </c>
      <c r="G66" s="46">
        <v>2476.1588612</v>
      </c>
      <c r="H66" s="43" t="str">
        <f t="shared" si="10"/>
        <v>N/A</v>
      </c>
      <c r="I66" s="12">
        <v>0.27279999999999999</v>
      </c>
      <c r="J66" s="12">
        <v>2.3180000000000001</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2084.4584098</v>
      </c>
      <c r="D69" s="43" t="str">
        <f t="shared" si="8"/>
        <v>N/A</v>
      </c>
      <c r="E69" s="46">
        <v>1704.8662443000001</v>
      </c>
      <c r="F69" s="43" t="str">
        <f t="shared" si="9"/>
        <v>N/A</v>
      </c>
      <c r="G69" s="46">
        <v>2076.6168849000001</v>
      </c>
      <c r="H69" s="43" t="str">
        <f t="shared" si="10"/>
        <v>N/A</v>
      </c>
      <c r="I69" s="12">
        <v>-18.2</v>
      </c>
      <c r="J69" s="12">
        <v>21.81</v>
      </c>
      <c r="K69" s="44" t="s">
        <v>732</v>
      </c>
      <c r="L69" s="9" t="str">
        <f t="shared" si="11"/>
        <v>Yes</v>
      </c>
    </row>
    <row r="70" spans="1:12" x14ac:dyDescent="0.2">
      <c r="A70" s="45" t="s">
        <v>1316</v>
      </c>
      <c r="B70" s="34" t="s">
        <v>217</v>
      </c>
      <c r="C70" s="46">
        <v>1918.5071574999999</v>
      </c>
      <c r="D70" s="43" t="str">
        <f t="shared" si="8"/>
        <v>N/A</v>
      </c>
      <c r="E70" s="46">
        <v>1738.4134199</v>
      </c>
      <c r="F70" s="43" t="str">
        <f t="shared" si="9"/>
        <v>N/A</v>
      </c>
      <c r="G70" s="46">
        <v>1989.6133093999999</v>
      </c>
      <c r="H70" s="43" t="str">
        <f t="shared" si="10"/>
        <v>N/A</v>
      </c>
      <c r="I70" s="12">
        <v>-9.39</v>
      </c>
      <c r="J70" s="12">
        <v>14.45</v>
      </c>
      <c r="K70" s="44" t="s">
        <v>732</v>
      </c>
      <c r="L70" s="9" t="str">
        <f t="shared" si="11"/>
        <v>Yes</v>
      </c>
    </row>
    <row r="71" spans="1:12" x14ac:dyDescent="0.2">
      <c r="A71" s="45" t="s">
        <v>1317</v>
      </c>
      <c r="B71" s="34" t="s">
        <v>217</v>
      </c>
      <c r="C71" s="46">
        <v>4351.1678967999997</v>
      </c>
      <c r="D71" s="43" t="str">
        <f t="shared" si="8"/>
        <v>N/A</v>
      </c>
      <c r="E71" s="46">
        <v>3493.5529108999999</v>
      </c>
      <c r="F71" s="43" t="str">
        <f t="shared" si="9"/>
        <v>N/A</v>
      </c>
      <c r="G71" s="46">
        <v>1333.7836824999999</v>
      </c>
      <c r="H71" s="43" t="str">
        <f t="shared" si="10"/>
        <v>N/A</v>
      </c>
      <c r="I71" s="12">
        <v>-19.7</v>
      </c>
      <c r="J71" s="12">
        <v>-61.8</v>
      </c>
      <c r="K71" s="44" t="s">
        <v>732</v>
      </c>
      <c r="L71" s="9" t="str">
        <f t="shared" si="11"/>
        <v>No</v>
      </c>
    </row>
    <row r="72" spans="1:12" x14ac:dyDescent="0.2">
      <c r="A72" s="45" t="s">
        <v>1625</v>
      </c>
      <c r="B72" s="34" t="s">
        <v>217</v>
      </c>
      <c r="C72" s="46">
        <v>16070724</v>
      </c>
      <c r="D72" s="43" t="str">
        <f t="shared" ref="D72:D135" si="12">IF($B72="N/A","N/A",IF(C72&gt;10,"No",IF(C72&lt;-10,"No","Yes")))</f>
        <v>N/A</v>
      </c>
      <c r="E72" s="46">
        <v>17544368</v>
      </c>
      <c r="F72" s="43" t="str">
        <f t="shared" ref="F72:F135" si="13">IF($B72="N/A","N/A",IF(E72&gt;10,"No",IF(E72&lt;-10,"No","Yes")))</f>
        <v>N/A</v>
      </c>
      <c r="G72" s="46">
        <v>179724738</v>
      </c>
      <c r="H72" s="43" t="str">
        <f t="shared" ref="H72:H135" si="14">IF($B72="N/A","N/A",IF(G72&gt;10,"No",IF(G72&lt;-10,"No","Yes")))</f>
        <v>N/A</v>
      </c>
      <c r="I72" s="12">
        <v>9.17</v>
      </c>
      <c r="J72" s="12">
        <v>924.4</v>
      </c>
      <c r="K72" s="44" t="s">
        <v>732</v>
      </c>
      <c r="L72" s="9" t="str">
        <f t="shared" ref="L72:L132" si="15">IF(J72="Div by 0", "N/A", IF(K72="N/A","N/A", IF(J72&gt;VALUE(MID(K72,1,2)), "No", IF(J72&lt;-1*VALUE(MID(K72,1,2)), "No", "Yes"))))</f>
        <v>No</v>
      </c>
    </row>
    <row r="73" spans="1:12" x14ac:dyDescent="0.2">
      <c r="A73" s="45" t="s">
        <v>1626</v>
      </c>
      <c r="B73" s="34" t="s">
        <v>217</v>
      </c>
      <c r="C73" s="35">
        <v>4297</v>
      </c>
      <c r="D73" s="43" t="str">
        <f t="shared" si="12"/>
        <v>N/A</v>
      </c>
      <c r="E73" s="35">
        <v>4738</v>
      </c>
      <c r="F73" s="43" t="str">
        <f t="shared" si="13"/>
        <v>N/A</v>
      </c>
      <c r="G73" s="35">
        <v>30995</v>
      </c>
      <c r="H73" s="43" t="str">
        <f t="shared" si="14"/>
        <v>N/A</v>
      </c>
      <c r="I73" s="12">
        <v>10.26</v>
      </c>
      <c r="J73" s="12">
        <v>554.20000000000005</v>
      </c>
      <c r="K73" s="44" t="s">
        <v>732</v>
      </c>
      <c r="L73" s="9" t="str">
        <f t="shared" si="15"/>
        <v>No</v>
      </c>
    </row>
    <row r="74" spans="1:12" x14ac:dyDescent="0.2">
      <c r="A74" s="45" t="s">
        <v>1318</v>
      </c>
      <c r="B74" s="34" t="s">
        <v>217</v>
      </c>
      <c r="C74" s="46">
        <v>3739.9869677000002</v>
      </c>
      <c r="D74" s="43" t="str">
        <f t="shared" si="12"/>
        <v>N/A</v>
      </c>
      <c r="E74" s="46">
        <v>3702.9058675000001</v>
      </c>
      <c r="F74" s="43" t="str">
        <f t="shared" si="13"/>
        <v>N/A</v>
      </c>
      <c r="G74" s="46">
        <v>5798.5074366999997</v>
      </c>
      <c r="H74" s="43" t="str">
        <f t="shared" si="14"/>
        <v>N/A</v>
      </c>
      <c r="I74" s="12">
        <v>-0.99099999999999999</v>
      </c>
      <c r="J74" s="12">
        <v>56.59</v>
      </c>
      <c r="K74" s="44" t="s">
        <v>732</v>
      </c>
      <c r="L74" s="9" t="str">
        <f t="shared" si="15"/>
        <v>No</v>
      </c>
    </row>
    <row r="75" spans="1:12" ht="25.5" x14ac:dyDescent="0.2">
      <c r="A75" s="45" t="s">
        <v>1319</v>
      </c>
      <c r="B75" s="34" t="s">
        <v>217</v>
      </c>
      <c r="C75" s="35">
        <v>3.5515475912999999</v>
      </c>
      <c r="D75" s="43" t="str">
        <f t="shared" si="12"/>
        <v>N/A</v>
      </c>
      <c r="E75" s="35">
        <v>3.3322076826</v>
      </c>
      <c r="F75" s="43" t="str">
        <f t="shared" si="13"/>
        <v>N/A</v>
      </c>
      <c r="G75" s="35">
        <v>4.6230037102999999</v>
      </c>
      <c r="H75" s="43" t="str">
        <f t="shared" si="14"/>
        <v>N/A</v>
      </c>
      <c r="I75" s="12">
        <v>-6.18</v>
      </c>
      <c r="J75" s="12">
        <v>38.74</v>
      </c>
      <c r="K75" s="44" t="s">
        <v>732</v>
      </c>
      <c r="L75" s="9" t="str">
        <f t="shared" si="15"/>
        <v>No</v>
      </c>
    </row>
    <row r="76" spans="1:12" ht="25.5" x14ac:dyDescent="0.2">
      <c r="A76" s="45" t="s">
        <v>548</v>
      </c>
      <c r="B76" s="34" t="s">
        <v>217</v>
      </c>
      <c r="C76" s="46">
        <v>697333</v>
      </c>
      <c r="D76" s="43" t="str">
        <f t="shared" si="12"/>
        <v>N/A</v>
      </c>
      <c r="E76" s="46">
        <v>128192</v>
      </c>
      <c r="F76" s="43" t="str">
        <f t="shared" si="13"/>
        <v>N/A</v>
      </c>
      <c r="G76" s="46">
        <v>291492</v>
      </c>
      <c r="H76" s="43" t="str">
        <f t="shared" si="14"/>
        <v>N/A</v>
      </c>
      <c r="I76" s="12">
        <v>-81.599999999999994</v>
      </c>
      <c r="J76" s="12">
        <v>127.4</v>
      </c>
      <c r="K76" s="44" t="s">
        <v>732</v>
      </c>
      <c r="L76" s="9" t="str">
        <f t="shared" si="15"/>
        <v>No</v>
      </c>
    </row>
    <row r="77" spans="1:12" x14ac:dyDescent="0.2">
      <c r="A77" s="45" t="s">
        <v>549</v>
      </c>
      <c r="B77" s="34" t="s">
        <v>217</v>
      </c>
      <c r="C77" s="35">
        <v>12</v>
      </c>
      <c r="D77" s="43" t="str">
        <f t="shared" si="12"/>
        <v>N/A</v>
      </c>
      <c r="E77" s="35">
        <v>11</v>
      </c>
      <c r="F77" s="43" t="str">
        <f t="shared" si="13"/>
        <v>N/A</v>
      </c>
      <c r="G77" s="35">
        <v>11</v>
      </c>
      <c r="H77" s="43" t="str">
        <f t="shared" si="14"/>
        <v>N/A</v>
      </c>
      <c r="I77" s="12">
        <v>-66.7</v>
      </c>
      <c r="J77" s="12">
        <v>25</v>
      </c>
      <c r="K77" s="44" t="s">
        <v>732</v>
      </c>
      <c r="L77" s="9" t="str">
        <f t="shared" si="15"/>
        <v>Yes</v>
      </c>
    </row>
    <row r="78" spans="1:12" x14ac:dyDescent="0.2">
      <c r="A78" s="45" t="s">
        <v>1320</v>
      </c>
      <c r="B78" s="34" t="s">
        <v>217</v>
      </c>
      <c r="C78" s="46">
        <v>58111.083333000002</v>
      </c>
      <c r="D78" s="43" t="str">
        <f t="shared" si="12"/>
        <v>N/A</v>
      </c>
      <c r="E78" s="46">
        <v>32048</v>
      </c>
      <c r="F78" s="43" t="str">
        <f t="shared" si="13"/>
        <v>N/A</v>
      </c>
      <c r="G78" s="46">
        <v>58298.400000000001</v>
      </c>
      <c r="H78" s="43" t="str">
        <f t="shared" si="14"/>
        <v>N/A</v>
      </c>
      <c r="I78" s="12">
        <v>-44.9</v>
      </c>
      <c r="J78" s="12">
        <v>81.91</v>
      </c>
      <c r="K78" s="44" t="s">
        <v>732</v>
      </c>
      <c r="L78" s="9" t="str">
        <f t="shared" si="15"/>
        <v>No</v>
      </c>
    </row>
    <row r="79" spans="1:12" ht="25.5" x14ac:dyDescent="0.2">
      <c r="A79" s="45" t="s">
        <v>550</v>
      </c>
      <c r="B79" s="34" t="s">
        <v>217</v>
      </c>
      <c r="C79" s="46">
        <v>50177439</v>
      </c>
      <c r="D79" s="43" t="str">
        <f t="shared" si="12"/>
        <v>N/A</v>
      </c>
      <c r="E79" s="46">
        <v>49198861</v>
      </c>
      <c r="F79" s="43" t="str">
        <f t="shared" si="13"/>
        <v>N/A</v>
      </c>
      <c r="G79" s="46">
        <v>56244775</v>
      </c>
      <c r="H79" s="43" t="str">
        <f t="shared" si="14"/>
        <v>N/A</v>
      </c>
      <c r="I79" s="12">
        <v>-1.95</v>
      </c>
      <c r="J79" s="12">
        <v>14.32</v>
      </c>
      <c r="K79" s="44" t="s">
        <v>732</v>
      </c>
      <c r="L79" s="9" t="str">
        <f t="shared" si="15"/>
        <v>Yes</v>
      </c>
    </row>
    <row r="80" spans="1:12" x14ac:dyDescent="0.2">
      <c r="A80" s="45" t="s">
        <v>551</v>
      </c>
      <c r="B80" s="34" t="s">
        <v>217</v>
      </c>
      <c r="C80" s="35">
        <v>2190</v>
      </c>
      <c r="D80" s="43" t="str">
        <f t="shared" si="12"/>
        <v>N/A</v>
      </c>
      <c r="E80" s="35">
        <v>2166</v>
      </c>
      <c r="F80" s="43" t="str">
        <f t="shared" si="13"/>
        <v>N/A</v>
      </c>
      <c r="G80" s="35">
        <v>2369</v>
      </c>
      <c r="H80" s="43" t="str">
        <f t="shared" si="14"/>
        <v>N/A</v>
      </c>
      <c r="I80" s="12">
        <v>-1.1000000000000001</v>
      </c>
      <c r="J80" s="12">
        <v>9.3719999999999999</v>
      </c>
      <c r="K80" s="44" t="s">
        <v>732</v>
      </c>
      <c r="L80" s="9" t="str">
        <f t="shared" si="15"/>
        <v>Yes</v>
      </c>
    </row>
    <row r="81" spans="1:12" ht="25.5" x14ac:dyDescent="0.2">
      <c r="A81" s="45" t="s">
        <v>1321</v>
      </c>
      <c r="B81" s="34" t="s">
        <v>217</v>
      </c>
      <c r="C81" s="46">
        <v>22912.072603000001</v>
      </c>
      <c r="D81" s="43" t="str">
        <f t="shared" si="12"/>
        <v>N/A</v>
      </c>
      <c r="E81" s="46">
        <v>22714.155586000001</v>
      </c>
      <c r="F81" s="43" t="str">
        <f t="shared" si="13"/>
        <v>N/A</v>
      </c>
      <c r="G81" s="46">
        <v>23741.990290999998</v>
      </c>
      <c r="H81" s="43" t="str">
        <f t="shared" si="14"/>
        <v>N/A</v>
      </c>
      <c r="I81" s="12">
        <v>-0.86399999999999999</v>
      </c>
      <c r="J81" s="12">
        <v>4.5250000000000004</v>
      </c>
      <c r="K81" s="44" t="s">
        <v>732</v>
      </c>
      <c r="L81" s="9" t="str">
        <f t="shared" si="15"/>
        <v>Yes</v>
      </c>
    </row>
    <row r="82" spans="1:12" ht="25.5" x14ac:dyDescent="0.2">
      <c r="A82" s="45" t="s">
        <v>552</v>
      </c>
      <c r="B82" s="34" t="s">
        <v>217</v>
      </c>
      <c r="C82" s="46">
        <v>8121727</v>
      </c>
      <c r="D82" s="43" t="str">
        <f t="shared" si="12"/>
        <v>N/A</v>
      </c>
      <c r="E82" s="46">
        <v>7846423</v>
      </c>
      <c r="F82" s="43" t="str">
        <f t="shared" si="13"/>
        <v>N/A</v>
      </c>
      <c r="G82" s="46">
        <v>6871248</v>
      </c>
      <c r="H82" s="43" t="str">
        <f t="shared" si="14"/>
        <v>N/A</v>
      </c>
      <c r="I82" s="12">
        <v>-3.39</v>
      </c>
      <c r="J82" s="12">
        <v>-12.4</v>
      </c>
      <c r="K82" s="44" t="s">
        <v>732</v>
      </c>
      <c r="L82" s="9" t="str">
        <f t="shared" si="15"/>
        <v>Yes</v>
      </c>
    </row>
    <row r="83" spans="1:12" x14ac:dyDescent="0.2">
      <c r="A83" s="45" t="s">
        <v>553</v>
      </c>
      <c r="B83" s="34" t="s">
        <v>217</v>
      </c>
      <c r="C83" s="35">
        <v>59</v>
      </c>
      <c r="D83" s="43" t="str">
        <f t="shared" si="12"/>
        <v>N/A</v>
      </c>
      <c r="E83" s="35">
        <v>57</v>
      </c>
      <c r="F83" s="43" t="str">
        <f t="shared" si="13"/>
        <v>N/A</v>
      </c>
      <c r="G83" s="35">
        <v>45</v>
      </c>
      <c r="H83" s="43" t="str">
        <f t="shared" si="14"/>
        <v>N/A</v>
      </c>
      <c r="I83" s="12">
        <v>-3.39</v>
      </c>
      <c r="J83" s="12">
        <v>-21.1</v>
      </c>
      <c r="K83" s="44" t="s">
        <v>732</v>
      </c>
      <c r="L83" s="9" t="str">
        <f t="shared" si="15"/>
        <v>Yes</v>
      </c>
    </row>
    <row r="84" spans="1:12" x14ac:dyDescent="0.2">
      <c r="A84" s="45" t="s">
        <v>1322</v>
      </c>
      <c r="B84" s="34" t="s">
        <v>217</v>
      </c>
      <c r="C84" s="46">
        <v>137656.38983</v>
      </c>
      <c r="D84" s="43" t="str">
        <f t="shared" si="12"/>
        <v>N/A</v>
      </c>
      <c r="E84" s="46">
        <v>137656.54386000001</v>
      </c>
      <c r="F84" s="43" t="str">
        <f t="shared" si="13"/>
        <v>N/A</v>
      </c>
      <c r="G84" s="46">
        <v>152694.39999999999</v>
      </c>
      <c r="H84" s="43" t="str">
        <f t="shared" si="14"/>
        <v>N/A</v>
      </c>
      <c r="I84" s="12">
        <v>1E-4</v>
      </c>
      <c r="J84" s="12">
        <v>10.92</v>
      </c>
      <c r="K84" s="44" t="s">
        <v>732</v>
      </c>
      <c r="L84" s="9" t="str">
        <f t="shared" si="15"/>
        <v>Yes</v>
      </c>
    </row>
    <row r="85" spans="1:12" x14ac:dyDescent="0.2">
      <c r="A85" s="45" t="s">
        <v>554</v>
      </c>
      <c r="B85" s="34" t="s">
        <v>217</v>
      </c>
      <c r="C85" s="46">
        <v>80815844</v>
      </c>
      <c r="D85" s="43" t="str">
        <f t="shared" si="12"/>
        <v>N/A</v>
      </c>
      <c r="E85" s="46">
        <v>86275949</v>
      </c>
      <c r="F85" s="43" t="str">
        <f t="shared" si="13"/>
        <v>N/A</v>
      </c>
      <c r="G85" s="46">
        <v>86285195</v>
      </c>
      <c r="H85" s="43" t="str">
        <f t="shared" si="14"/>
        <v>N/A</v>
      </c>
      <c r="I85" s="12">
        <v>6.7560000000000002</v>
      </c>
      <c r="J85" s="12">
        <v>1.0699999999999999E-2</v>
      </c>
      <c r="K85" s="44" t="s">
        <v>732</v>
      </c>
      <c r="L85" s="9" t="str">
        <f t="shared" si="15"/>
        <v>Yes</v>
      </c>
    </row>
    <row r="86" spans="1:12" x14ac:dyDescent="0.2">
      <c r="A86" s="45" t="s">
        <v>555</v>
      </c>
      <c r="B86" s="34" t="s">
        <v>217</v>
      </c>
      <c r="C86" s="35">
        <v>2259</v>
      </c>
      <c r="D86" s="43" t="str">
        <f t="shared" si="12"/>
        <v>N/A</v>
      </c>
      <c r="E86" s="35">
        <v>2287</v>
      </c>
      <c r="F86" s="43" t="str">
        <f t="shared" si="13"/>
        <v>N/A</v>
      </c>
      <c r="G86" s="35">
        <v>2334</v>
      </c>
      <c r="H86" s="43" t="str">
        <f t="shared" si="14"/>
        <v>N/A</v>
      </c>
      <c r="I86" s="12">
        <v>1.2390000000000001</v>
      </c>
      <c r="J86" s="12">
        <v>2.0550000000000002</v>
      </c>
      <c r="K86" s="44" t="s">
        <v>732</v>
      </c>
      <c r="L86" s="9" t="str">
        <f t="shared" si="15"/>
        <v>Yes</v>
      </c>
    </row>
    <row r="87" spans="1:12" x14ac:dyDescent="0.2">
      <c r="A87" s="45" t="s">
        <v>1323</v>
      </c>
      <c r="B87" s="34" t="s">
        <v>217</v>
      </c>
      <c r="C87" s="46">
        <v>35775.052678</v>
      </c>
      <c r="D87" s="43" t="str">
        <f t="shared" si="12"/>
        <v>N/A</v>
      </c>
      <c r="E87" s="46">
        <v>37724.507652</v>
      </c>
      <c r="F87" s="43" t="str">
        <f t="shared" si="13"/>
        <v>N/A</v>
      </c>
      <c r="G87" s="46">
        <v>36968.806769000003</v>
      </c>
      <c r="H87" s="43" t="str">
        <f t="shared" si="14"/>
        <v>N/A</v>
      </c>
      <c r="I87" s="12">
        <v>5.4489999999999998</v>
      </c>
      <c r="J87" s="12">
        <v>-2</v>
      </c>
      <c r="K87" s="44" t="s">
        <v>732</v>
      </c>
      <c r="L87" s="9" t="str">
        <f t="shared" si="15"/>
        <v>Yes</v>
      </c>
    </row>
    <row r="88" spans="1:12" ht="25.5" x14ac:dyDescent="0.2">
      <c r="A88" s="45" t="s">
        <v>556</v>
      </c>
      <c r="B88" s="34" t="s">
        <v>217</v>
      </c>
      <c r="C88" s="46">
        <v>255610810</v>
      </c>
      <c r="D88" s="43" t="str">
        <f t="shared" si="12"/>
        <v>N/A</v>
      </c>
      <c r="E88" s="46">
        <v>283217909</v>
      </c>
      <c r="F88" s="43" t="str">
        <f t="shared" si="13"/>
        <v>N/A</v>
      </c>
      <c r="G88" s="46">
        <v>308796659</v>
      </c>
      <c r="H88" s="43" t="str">
        <f t="shared" si="14"/>
        <v>N/A</v>
      </c>
      <c r="I88" s="12">
        <v>10.8</v>
      </c>
      <c r="J88" s="12">
        <v>9.0310000000000006</v>
      </c>
      <c r="K88" s="44" t="s">
        <v>732</v>
      </c>
      <c r="L88" s="9" t="str">
        <f t="shared" si="15"/>
        <v>Yes</v>
      </c>
    </row>
    <row r="89" spans="1:12" x14ac:dyDescent="0.2">
      <c r="A89" s="45" t="s">
        <v>557</v>
      </c>
      <c r="B89" s="34" t="s">
        <v>217</v>
      </c>
      <c r="C89" s="35">
        <v>470711</v>
      </c>
      <c r="D89" s="43" t="str">
        <f t="shared" si="12"/>
        <v>N/A</v>
      </c>
      <c r="E89" s="35">
        <v>517472</v>
      </c>
      <c r="F89" s="43" t="str">
        <f t="shared" si="13"/>
        <v>N/A</v>
      </c>
      <c r="G89" s="35">
        <v>551736</v>
      </c>
      <c r="H89" s="43" t="str">
        <f t="shared" si="14"/>
        <v>N/A</v>
      </c>
      <c r="I89" s="12">
        <v>9.9339999999999993</v>
      </c>
      <c r="J89" s="12">
        <v>6.6210000000000004</v>
      </c>
      <c r="K89" s="44" t="s">
        <v>732</v>
      </c>
      <c r="L89" s="9" t="str">
        <f t="shared" si="15"/>
        <v>Yes</v>
      </c>
    </row>
    <row r="90" spans="1:12" x14ac:dyDescent="0.2">
      <c r="A90" s="45" t="s">
        <v>1324</v>
      </c>
      <c r="B90" s="34" t="s">
        <v>217</v>
      </c>
      <c r="C90" s="46">
        <v>543.03130796000005</v>
      </c>
      <c r="D90" s="43" t="str">
        <f t="shared" si="12"/>
        <v>N/A</v>
      </c>
      <c r="E90" s="46">
        <v>547.31059651999999</v>
      </c>
      <c r="F90" s="43" t="str">
        <f t="shared" si="13"/>
        <v>N/A</v>
      </c>
      <c r="G90" s="46">
        <v>559.68191128000001</v>
      </c>
      <c r="H90" s="43" t="str">
        <f t="shared" si="14"/>
        <v>N/A</v>
      </c>
      <c r="I90" s="12">
        <v>0.78800000000000003</v>
      </c>
      <c r="J90" s="12">
        <v>2.2599999999999998</v>
      </c>
      <c r="K90" s="44" t="s">
        <v>732</v>
      </c>
      <c r="L90" s="9" t="str">
        <f t="shared" si="15"/>
        <v>Yes</v>
      </c>
    </row>
    <row r="91" spans="1:12" x14ac:dyDescent="0.2">
      <c r="A91" s="45" t="s">
        <v>558</v>
      </c>
      <c r="B91" s="34" t="s">
        <v>217</v>
      </c>
      <c r="C91" s="46">
        <v>67105442</v>
      </c>
      <c r="D91" s="43" t="str">
        <f t="shared" si="12"/>
        <v>N/A</v>
      </c>
      <c r="E91" s="46">
        <v>76287186</v>
      </c>
      <c r="F91" s="43" t="str">
        <f t="shared" si="13"/>
        <v>N/A</v>
      </c>
      <c r="G91" s="46">
        <v>83419332</v>
      </c>
      <c r="H91" s="43" t="str">
        <f t="shared" si="14"/>
        <v>N/A</v>
      </c>
      <c r="I91" s="12">
        <v>13.68</v>
      </c>
      <c r="J91" s="12">
        <v>9.3490000000000002</v>
      </c>
      <c r="K91" s="44" t="s">
        <v>732</v>
      </c>
      <c r="L91" s="9" t="str">
        <f t="shared" si="15"/>
        <v>Yes</v>
      </c>
    </row>
    <row r="92" spans="1:12" x14ac:dyDescent="0.2">
      <c r="A92" s="45" t="s">
        <v>559</v>
      </c>
      <c r="B92" s="34" t="s">
        <v>217</v>
      </c>
      <c r="C92" s="35">
        <v>201564</v>
      </c>
      <c r="D92" s="43" t="str">
        <f t="shared" si="12"/>
        <v>N/A</v>
      </c>
      <c r="E92" s="35">
        <v>233764</v>
      </c>
      <c r="F92" s="43" t="str">
        <f t="shared" si="13"/>
        <v>N/A</v>
      </c>
      <c r="G92" s="35">
        <v>261415</v>
      </c>
      <c r="H92" s="43" t="str">
        <f t="shared" si="14"/>
        <v>N/A</v>
      </c>
      <c r="I92" s="12">
        <v>15.98</v>
      </c>
      <c r="J92" s="12">
        <v>11.83</v>
      </c>
      <c r="K92" s="44" t="s">
        <v>732</v>
      </c>
      <c r="L92" s="9" t="str">
        <f t="shared" si="15"/>
        <v>Yes</v>
      </c>
    </row>
    <row r="93" spans="1:12" x14ac:dyDescent="0.2">
      <c r="A93" s="45" t="s">
        <v>1325</v>
      </c>
      <c r="B93" s="34" t="s">
        <v>217</v>
      </c>
      <c r="C93" s="46">
        <v>332.9237463</v>
      </c>
      <c r="D93" s="43" t="str">
        <f t="shared" si="12"/>
        <v>N/A</v>
      </c>
      <c r="E93" s="46">
        <v>326.34274739</v>
      </c>
      <c r="F93" s="43" t="str">
        <f t="shared" si="13"/>
        <v>N/A</v>
      </c>
      <c r="G93" s="46">
        <v>319.10690663999998</v>
      </c>
      <c r="H93" s="43" t="str">
        <f t="shared" si="14"/>
        <v>N/A</v>
      </c>
      <c r="I93" s="12">
        <v>-1.98</v>
      </c>
      <c r="J93" s="12">
        <v>-2.2200000000000002</v>
      </c>
      <c r="K93" s="44" t="s">
        <v>732</v>
      </c>
      <c r="L93" s="9" t="str">
        <f t="shared" si="15"/>
        <v>Yes</v>
      </c>
    </row>
    <row r="94" spans="1:12" ht="25.5" x14ac:dyDescent="0.2">
      <c r="A94" s="45" t="s">
        <v>560</v>
      </c>
      <c r="B94" s="34" t="s">
        <v>217</v>
      </c>
      <c r="C94" s="46">
        <v>10436303</v>
      </c>
      <c r="D94" s="43" t="str">
        <f t="shared" si="12"/>
        <v>N/A</v>
      </c>
      <c r="E94" s="46">
        <v>11725258</v>
      </c>
      <c r="F94" s="43" t="str">
        <f t="shared" si="13"/>
        <v>N/A</v>
      </c>
      <c r="G94" s="46">
        <v>13357511</v>
      </c>
      <c r="H94" s="43" t="str">
        <f t="shared" si="14"/>
        <v>N/A</v>
      </c>
      <c r="I94" s="12">
        <v>12.35</v>
      </c>
      <c r="J94" s="12">
        <v>13.92</v>
      </c>
      <c r="K94" s="44" t="s">
        <v>732</v>
      </c>
      <c r="L94" s="9" t="str">
        <f t="shared" si="15"/>
        <v>Yes</v>
      </c>
    </row>
    <row r="95" spans="1:12" x14ac:dyDescent="0.2">
      <c r="A95" s="45" t="s">
        <v>561</v>
      </c>
      <c r="B95" s="34" t="s">
        <v>217</v>
      </c>
      <c r="C95" s="35">
        <v>102235</v>
      </c>
      <c r="D95" s="43" t="str">
        <f t="shared" si="12"/>
        <v>N/A</v>
      </c>
      <c r="E95" s="35">
        <v>115837</v>
      </c>
      <c r="F95" s="43" t="str">
        <f t="shared" si="13"/>
        <v>N/A</v>
      </c>
      <c r="G95" s="35">
        <v>128210</v>
      </c>
      <c r="H95" s="43" t="str">
        <f t="shared" si="14"/>
        <v>N/A</v>
      </c>
      <c r="I95" s="12">
        <v>13.3</v>
      </c>
      <c r="J95" s="12">
        <v>10.68</v>
      </c>
      <c r="K95" s="44" t="s">
        <v>732</v>
      </c>
      <c r="L95" s="9" t="str">
        <f t="shared" si="15"/>
        <v>Yes</v>
      </c>
    </row>
    <row r="96" spans="1:12" ht="25.5" x14ac:dyDescent="0.2">
      <c r="A96" s="45" t="s">
        <v>1326</v>
      </c>
      <c r="B96" s="34" t="s">
        <v>217</v>
      </c>
      <c r="C96" s="46">
        <v>102.08150829</v>
      </c>
      <c r="D96" s="43" t="str">
        <f t="shared" si="12"/>
        <v>N/A</v>
      </c>
      <c r="E96" s="46">
        <v>101.22204477</v>
      </c>
      <c r="F96" s="43" t="str">
        <f t="shared" si="13"/>
        <v>N/A</v>
      </c>
      <c r="G96" s="46">
        <v>104.18462678</v>
      </c>
      <c r="H96" s="43" t="str">
        <f t="shared" si="14"/>
        <v>N/A</v>
      </c>
      <c r="I96" s="12">
        <v>-0.84199999999999997</v>
      </c>
      <c r="J96" s="12">
        <v>2.927</v>
      </c>
      <c r="K96" s="44" t="s">
        <v>732</v>
      </c>
      <c r="L96" s="9" t="str">
        <f t="shared" si="15"/>
        <v>Yes</v>
      </c>
    </row>
    <row r="97" spans="1:12" ht="25.5" x14ac:dyDescent="0.2">
      <c r="A97" s="45" t="s">
        <v>562</v>
      </c>
      <c r="B97" s="34" t="s">
        <v>217</v>
      </c>
      <c r="C97" s="46">
        <v>42197559</v>
      </c>
      <c r="D97" s="43" t="str">
        <f t="shared" si="12"/>
        <v>N/A</v>
      </c>
      <c r="E97" s="46">
        <v>49377259</v>
      </c>
      <c r="F97" s="43" t="str">
        <f t="shared" si="13"/>
        <v>N/A</v>
      </c>
      <c r="G97" s="46">
        <v>102603475</v>
      </c>
      <c r="H97" s="43" t="str">
        <f t="shared" si="14"/>
        <v>N/A</v>
      </c>
      <c r="I97" s="12">
        <v>17.010000000000002</v>
      </c>
      <c r="J97" s="12">
        <v>107.8</v>
      </c>
      <c r="K97" s="44" t="s">
        <v>732</v>
      </c>
      <c r="L97" s="9" t="str">
        <f t="shared" si="15"/>
        <v>No</v>
      </c>
    </row>
    <row r="98" spans="1:12" x14ac:dyDescent="0.2">
      <c r="A98" s="45" t="s">
        <v>563</v>
      </c>
      <c r="B98" s="34" t="s">
        <v>217</v>
      </c>
      <c r="C98" s="35">
        <v>215116</v>
      </c>
      <c r="D98" s="43" t="str">
        <f t="shared" si="12"/>
        <v>N/A</v>
      </c>
      <c r="E98" s="35">
        <v>255488</v>
      </c>
      <c r="F98" s="43" t="str">
        <f t="shared" si="13"/>
        <v>N/A</v>
      </c>
      <c r="G98" s="35">
        <v>296465</v>
      </c>
      <c r="H98" s="43" t="str">
        <f t="shared" si="14"/>
        <v>N/A</v>
      </c>
      <c r="I98" s="12">
        <v>18.77</v>
      </c>
      <c r="J98" s="12">
        <v>16.04</v>
      </c>
      <c r="K98" s="44" t="s">
        <v>732</v>
      </c>
      <c r="L98" s="9" t="str">
        <f t="shared" si="15"/>
        <v>Yes</v>
      </c>
    </row>
    <row r="99" spans="1:12" x14ac:dyDescent="0.2">
      <c r="A99" s="45" t="s">
        <v>1327</v>
      </c>
      <c r="B99" s="34" t="s">
        <v>217</v>
      </c>
      <c r="C99" s="46">
        <v>196.16188009999999</v>
      </c>
      <c r="D99" s="43" t="str">
        <f t="shared" si="12"/>
        <v>N/A</v>
      </c>
      <c r="E99" s="46">
        <v>193.26645087</v>
      </c>
      <c r="F99" s="43" t="str">
        <f t="shared" si="13"/>
        <v>N/A</v>
      </c>
      <c r="G99" s="46">
        <v>346.08967331999997</v>
      </c>
      <c r="H99" s="43" t="str">
        <f t="shared" si="14"/>
        <v>N/A</v>
      </c>
      <c r="I99" s="12">
        <v>-1.48</v>
      </c>
      <c r="J99" s="12">
        <v>79.069999999999993</v>
      </c>
      <c r="K99" s="44" t="s">
        <v>732</v>
      </c>
      <c r="L99" s="9" t="str">
        <f t="shared" si="15"/>
        <v>No</v>
      </c>
    </row>
    <row r="100" spans="1:12" x14ac:dyDescent="0.2">
      <c r="A100" s="45" t="s">
        <v>564</v>
      </c>
      <c r="B100" s="34" t="s">
        <v>217</v>
      </c>
      <c r="C100" s="46">
        <v>70064787</v>
      </c>
      <c r="D100" s="43" t="str">
        <f t="shared" si="12"/>
        <v>N/A</v>
      </c>
      <c r="E100" s="46">
        <v>81085691</v>
      </c>
      <c r="F100" s="43" t="str">
        <f t="shared" si="13"/>
        <v>N/A</v>
      </c>
      <c r="G100" s="46">
        <v>84515046</v>
      </c>
      <c r="H100" s="43" t="str">
        <f t="shared" si="14"/>
        <v>N/A</v>
      </c>
      <c r="I100" s="12">
        <v>15.73</v>
      </c>
      <c r="J100" s="12">
        <v>4.2290000000000001</v>
      </c>
      <c r="K100" s="44" t="s">
        <v>732</v>
      </c>
      <c r="L100" s="9" t="str">
        <f t="shared" si="15"/>
        <v>Yes</v>
      </c>
    </row>
    <row r="101" spans="1:12" x14ac:dyDescent="0.2">
      <c r="A101" s="45" t="s">
        <v>565</v>
      </c>
      <c r="B101" s="34" t="s">
        <v>217</v>
      </c>
      <c r="C101" s="35">
        <v>161576</v>
      </c>
      <c r="D101" s="43" t="str">
        <f t="shared" si="12"/>
        <v>N/A</v>
      </c>
      <c r="E101" s="35">
        <v>207107</v>
      </c>
      <c r="F101" s="43" t="str">
        <f t="shared" si="13"/>
        <v>N/A</v>
      </c>
      <c r="G101" s="35">
        <v>226446</v>
      </c>
      <c r="H101" s="43" t="str">
        <f t="shared" si="14"/>
        <v>N/A</v>
      </c>
      <c r="I101" s="12">
        <v>28.18</v>
      </c>
      <c r="J101" s="12">
        <v>9.3379999999999992</v>
      </c>
      <c r="K101" s="44" t="s">
        <v>732</v>
      </c>
      <c r="L101" s="9" t="str">
        <f t="shared" si="15"/>
        <v>Yes</v>
      </c>
    </row>
    <row r="102" spans="1:12" x14ac:dyDescent="0.2">
      <c r="A102" s="45" t="s">
        <v>1328</v>
      </c>
      <c r="B102" s="34" t="s">
        <v>217</v>
      </c>
      <c r="C102" s="46">
        <v>433.63362752</v>
      </c>
      <c r="D102" s="43" t="str">
        <f t="shared" si="12"/>
        <v>N/A</v>
      </c>
      <c r="E102" s="46">
        <v>391.51593621000001</v>
      </c>
      <c r="F102" s="43" t="str">
        <f t="shared" si="13"/>
        <v>N/A</v>
      </c>
      <c r="G102" s="46">
        <v>373.22384145000001</v>
      </c>
      <c r="H102" s="43" t="str">
        <f t="shared" si="14"/>
        <v>N/A</v>
      </c>
      <c r="I102" s="12">
        <v>-9.7100000000000009</v>
      </c>
      <c r="J102" s="12">
        <v>-4.67</v>
      </c>
      <c r="K102" s="44" t="s">
        <v>732</v>
      </c>
      <c r="L102" s="9" t="str">
        <f t="shared" si="15"/>
        <v>Yes</v>
      </c>
    </row>
    <row r="103" spans="1:12" ht="25.5" x14ac:dyDescent="0.2">
      <c r="A103" s="45" t="s">
        <v>566</v>
      </c>
      <c r="B103" s="34" t="s">
        <v>217</v>
      </c>
      <c r="C103" s="46">
        <v>15606978</v>
      </c>
      <c r="D103" s="43" t="str">
        <f t="shared" si="12"/>
        <v>N/A</v>
      </c>
      <c r="E103" s="46">
        <v>18310529</v>
      </c>
      <c r="F103" s="43" t="str">
        <f t="shared" si="13"/>
        <v>N/A</v>
      </c>
      <c r="G103" s="46">
        <v>19004827</v>
      </c>
      <c r="H103" s="43" t="str">
        <f t="shared" si="14"/>
        <v>N/A</v>
      </c>
      <c r="I103" s="12">
        <v>17.32</v>
      </c>
      <c r="J103" s="12">
        <v>3.7919999999999998</v>
      </c>
      <c r="K103" s="44" t="s">
        <v>732</v>
      </c>
      <c r="L103" s="9" t="str">
        <f t="shared" si="15"/>
        <v>Yes</v>
      </c>
    </row>
    <row r="104" spans="1:12" x14ac:dyDescent="0.2">
      <c r="A104" s="45" t="s">
        <v>567</v>
      </c>
      <c r="B104" s="34" t="s">
        <v>217</v>
      </c>
      <c r="C104" s="35">
        <v>7385</v>
      </c>
      <c r="D104" s="43" t="str">
        <f t="shared" si="12"/>
        <v>N/A</v>
      </c>
      <c r="E104" s="35">
        <v>7954</v>
      </c>
      <c r="F104" s="43" t="str">
        <f t="shared" si="13"/>
        <v>N/A</v>
      </c>
      <c r="G104" s="35">
        <v>8879</v>
      </c>
      <c r="H104" s="43" t="str">
        <f t="shared" si="14"/>
        <v>N/A</v>
      </c>
      <c r="I104" s="12">
        <v>7.7050000000000001</v>
      </c>
      <c r="J104" s="12">
        <v>11.63</v>
      </c>
      <c r="K104" s="44" t="s">
        <v>732</v>
      </c>
      <c r="L104" s="9" t="str">
        <f t="shared" si="15"/>
        <v>Yes</v>
      </c>
    </row>
    <row r="105" spans="1:12" ht="25.5" x14ac:dyDescent="0.2">
      <c r="A105" s="45" t="s">
        <v>1329</v>
      </c>
      <c r="B105" s="34" t="s">
        <v>217</v>
      </c>
      <c r="C105" s="46">
        <v>2113.3348679999999</v>
      </c>
      <c r="D105" s="43" t="str">
        <f t="shared" si="12"/>
        <v>N/A</v>
      </c>
      <c r="E105" s="46">
        <v>2302.0529293</v>
      </c>
      <c r="F105" s="43" t="str">
        <f t="shared" si="13"/>
        <v>N/A</v>
      </c>
      <c r="G105" s="46">
        <v>2140.4242595000001</v>
      </c>
      <c r="H105" s="43" t="str">
        <f t="shared" si="14"/>
        <v>N/A</v>
      </c>
      <c r="I105" s="12">
        <v>8.93</v>
      </c>
      <c r="J105" s="12">
        <v>-7.02</v>
      </c>
      <c r="K105" s="44" t="s">
        <v>732</v>
      </c>
      <c r="L105" s="9" t="str">
        <f t="shared" si="15"/>
        <v>Yes</v>
      </c>
    </row>
    <row r="106" spans="1:12" ht="25.5" x14ac:dyDescent="0.2">
      <c r="A106" s="45" t="s">
        <v>568</v>
      </c>
      <c r="B106" s="34" t="s">
        <v>217</v>
      </c>
      <c r="C106" s="46">
        <v>96608297</v>
      </c>
      <c r="D106" s="43" t="str">
        <f t="shared" si="12"/>
        <v>N/A</v>
      </c>
      <c r="E106" s="46">
        <v>104438577</v>
      </c>
      <c r="F106" s="43" t="str">
        <f t="shared" si="13"/>
        <v>N/A</v>
      </c>
      <c r="G106" s="46">
        <v>105734040</v>
      </c>
      <c r="H106" s="43" t="str">
        <f t="shared" si="14"/>
        <v>N/A</v>
      </c>
      <c r="I106" s="12">
        <v>8.1050000000000004</v>
      </c>
      <c r="J106" s="12">
        <v>1.24</v>
      </c>
      <c r="K106" s="44" t="s">
        <v>732</v>
      </c>
      <c r="L106" s="9" t="str">
        <f t="shared" si="15"/>
        <v>Yes</v>
      </c>
    </row>
    <row r="107" spans="1:12" x14ac:dyDescent="0.2">
      <c r="A107" s="45" t="s">
        <v>569</v>
      </c>
      <c r="B107" s="34" t="s">
        <v>217</v>
      </c>
      <c r="C107" s="35">
        <v>392730</v>
      </c>
      <c r="D107" s="43" t="str">
        <f t="shared" si="12"/>
        <v>N/A</v>
      </c>
      <c r="E107" s="35">
        <v>439532</v>
      </c>
      <c r="F107" s="43" t="str">
        <f t="shared" si="13"/>
        <v>N/A</v>
      </c>
      <c r="G107" s="35">
        <v>446116</v>
      </c>
      <c r="H107" s="43" t="str">
        <f t="shared" si="14"/>
        <v>N/A</v>
      </c>
      <c r="I107" s="12">
        <v>11.92</v>
      </c>
      <c r="J107" s="12">
        <v>1.498</v>
      </c>
      <c r="K107" s="44" t="s">
        <v>732</v>
      </c>
      <c r="L107" s="9" t="str">
        <f t="shared" si="15"/>
        <v>Yes</v>
      </c>
    </row>
    <row r="108" spans="1:12" x14ac:dyDescent="0.2">
      <c r="A108" s="45" t="s">
        <v>1330</v>
      </c>
      <c r="B108" s="34" t="s">
        <v>217</v>
      </c>
      <c r="C108" s="46">
        <v>245.99164056999999</v>
      </c>
      <c r="D108" s="43" t="str">
        <f t="shared" si="12"/>
        <v>N/A</v>
      </c>
      <c r="E108" s="46">
        <v>237.61313623999999</v>
      </c>
      <c r="F108" s="43" t="str">
        <f t="shared" si="13"/>
        <v>N/A</v>
      </c>
      <c r="G108" s="46">
        <v>237.01019466</v>
      </c>
      <c r="H108" s="43" t="str">
        <f t="shared" si="14"/>
        <v>N/A</v>
      </c>
      <c r="I108" s="12">
        <v>-3.41</v>
      </c>
      <c r="J108" s="12">
        <v>-0.254</v>
      </c>
      <c r="K108" s="44" t="s">
        <v>732</v>
      </c>
      <c r="L108" s="9" t="str">
        <f t="shared" si="15"/>
        <v>Yes</v>
      </c>
    </row>
    <row r="109" spans="1:12" x14ac:dyDescent="0.2">
      <c r="A109" s="45" t="s">
        <v>570</v>
      </c>
      <c r="B109" s="34" t="s">
        <v>217</v>
      </c>
      <c r="C109" s="46">
        <v>447235077</v>
      </c>
      <c r="D109" s="43" t="str">
        <f t="shared" si="12"/>
        <v>N/A</v>
      </c>
      <c r="E109" s="46">
        <v>461620833</v>
      </c>
      <c r="F109" s="43" t="str">
        <f t="shared" si="13"/>
        <v>N/A</v>
      </c>
      <c r="G109" s="46">
        <v>488263175</v>
      </c>
      <c r="H109" s="43" t="str">
        <f t="shared" si="14"/>
        <v>N/A</v>
      </c>
      <c r="I109" s="12">
        <v>3.2170000000000001</v>
      </c>
      <c r="J109" s="12">
        <v>5.7709999999999999</v>
      </c>
      <c r="K109" s="44" t="s">
        <v>732</v>
      </c>
      <c r="L109" s="9" t="str">
        <f t="shared" si="15"/>
        <v>Yes</v>
      </c>
    </row>
    <row r="110" spans="1:12" x14ac:dyDescent="0.2">
      <c r="A110" s="45" t="s">
        <v>571</v>
      </c>
      <c r="B110" s="34" t="s">
        <v>217</v>
      </c>
      <c r="C110" s="35">
        <v>499142</v>
      </c>
      <c r="D110" s="43" t="str">
        <f t="shared" si="12"/>
        <v>N/A</v>
      </c>
      <c r="E110" s="35">
        <v>508677</v>
      </c>
      <c r="F110" s="43" t="str">
        <f t="shared" si="13"/>
        <v>N/A</v>
      </c>
      <c r="G110" s="35">
        <v>532507</v>
      </c>
      <c r="H110" s="43" t="str">
        <f t="shared" si="14"/>
        <v>N/A</v>
      </c>
      <c r="I110" s="12">
        <v>1.91</v>
      </c>
      <c r="J110" s="12">
        <v>4.6849999999999996</v>
      </c>
      <c r="K110" s="44" t="s">
        <v>732</v>
      </c>
      <c r="L110" s="9" t="str">
        <f t="shared" si="15"/>
        <v>Yes</v>
      </c>
    </row>
    <row r="111" spans="1:12" x14ac:dyDescent="0.2">
      <c r="A111" s="45" t="s">
        <v>1331</v>
      </c>
      <c r="B111" s="34" t="s">
        <v>217</v>
      </c>
      <c r="C111" s="46">
        <v>896.00770322000005</v>
      </c>
      <c r="D111" s="43" t="str">
        <f t="shared" si="12"/>
        <v>N/A</v>
      </c>
      <c r="E111" s="46">
        <v>907.49303192000002</v>
      </c>
      <c r="F111" s="43" t="str">
        <f t="shared" si="13"/>
        <v>N/A</v>
      </c>
      <c r="G111" s="46">
        <v>916.9140969</v>
      </c>
      <c r="H111" s="43" t="str">
        <f t="shared" si="14"/>
        <v>N/A</v>
      </c>
      <c r="I111" s="12">
        <v>1.282</v>
      </c>
      <c r="J111" s="12">
        <v>1.038</v>
      </c>
      <c r="K111" s="44" t="s">
        <v>732</v>
      </c>
      <c r="L111" s="9" t="str">
        <f t="shared" si="15"/>
        <v>Yes</v>
      </c>
    </row>
    <row r="112" spans="1:12" ht="25.5" x14ac:dyDescent="0.2">
      <c r="A112" s="45" t="s">
        <v>572</v>
      </c>
      <c r="B112" s="34" t="s">
        <v>217</v>
      </c>
      <c r="C112" s="46">
        <v>173319549</v>
      </c>
      <c r="D112" s="43" t="str">
        <f t="shared" si="12"/>
        <v>N/A</v>
      </c>
      <c r="E112" s="46">
        <v>131160859</v>
      </c>
      <c r="F112" s="43" t="str">
        <f t="shared" si="13"/>
        <v>N/A</v>
      </c>
      <c r="G112" s="46">
        <v>28617957</v>
      </c>
      <c r="H112" s="43" t="str">
        <f t="shared" si="14"/>
        <v>N/A</v>
      </c>
      <c r="I112" s="12">
        <v>-24.3</v>
      </c>
      <c r="J112" s="12">
        <v>-78.2</v>
      </c>
      <c r="K112" s="44" t="s">
        <v>732</v>
      </c>
      <c r="L112" s="9" t="str">
        <f t="shared" si="15"/>
        <v>No</v>
      </c>
    </row>
    <row r="113" spans="1:12" x14ac:dyDescent="0.2">
      <c r="A113" s="45" t="s">
        <v>573</v>
      </c>
      <c r="B113" s="34" t="s">
        <v>217</v>
      </c>
      <c r="C113" s="35">
        <v>56065</v>
      </c>
      <c r="D113" s="43" t="str">
        <f t="shared" si="12"/>
        <v>N/A</v>
      </c>
      <c r="E113" s="35">
        <v>55136</v>
      </c>
      <c r="F113" s="43" t="str">
        <f t="shared" si="13"/>
        <v>N/A</v>
      </c>
      <c r="G113" s="35">
        <v>29854</v>
      </c>
      <c r="H113" s="43" t="str">
        <f t="shared" si="14"/>
        <v>N/A</v>
      </c>
      <c r="I113" s="12">
        <v>-1.66</v>
      </c>
      <c r="J113" s="12">
        <v>-45.9</v>
      </c>
      <c r="K113" s="44" t="s">
        <v>732</v>
      </c>
      <c r="L113" s="9" t="str">
        <f t="shared" si="15"/>
        <v>No</v>
      </c>
    </row>
    <row r="114" spans="1:12" ht="25.5" x14ac:dyDescent="0.2">
      <c r="A114" s="45" t="s">
        <v>1332</v>
      </c>
      <c r="B114" s="34" t="s">
        <v>217</v>
      </c>
      <c r="C114" s="46">
        <v>3091.40371</v>
      </c>
      <c r="D114" s="43" t="str">
        <f t="shared" si="12"/>
        <v>N/A</v>
      </c>
      <c r="E114" s="46">
        <v>2378.8606174000001</v>
      </c>
      <c r="F114" s="43" t="str">
        <f t="shared" si="13"/>
        <v>N/A</v>
      </c>
      <c r="G114" s="46">
        <v>958.59707242000002</v>
      </c>
      <c r="H114" s="43" t="str">
        <f t="shared" si="14"/>
        <v>N/A</v>
      </c>
      <c r="I114" s="12">
        <v>-23</v>
      </c>
      <c r="J114" s="12">
        <v>-59.7</v>
      </c>
      <c r="K114" s="44" t="s">
        <v>732</v>
      </c>
      <c r="L114" s="9" t="str">
        <f t="shared" si="15"/>
        <v>No</v>
      </c>
    </row>
    <row r="115" spans="1:12" ht="25.5" x14ac:dyDescent="0.2">
      <c r="A115" s="45" t="s">
        <v>574</v>
      </c>
      <c r="B115" s="34" t="s">
        <v>217</v>
      </c>
      <c r="C115" s="46">
        <v>7422325</v>
      </c>
      <c r="D115" s="43" t="str">
        <f t="shared" si="12"/>
        <v>N/A</v>
      </c>
      <c r="E115" s="46">
        <v>8224858</v>
      </c>
      <c r="F115" s="43" t="str">
        <f t="shared" si="13"/>
        <v>N/A</v>
      </c>
      <c r="G115" s="46">
        <v>10588378</v>
      </c>
      <c r="H115" s="43" t="str">
        <f t="shared" si="14"/>
        <v>N/A</v>
      </c>
      <c r="I115" s="12">
        <v>10.81</v>
      </c>
      <c r="J115" s="12">
        <v>28.74</v>
      </c>
      <c r="K115" s="44" t="s">
        <v>732</v>
      </c>
      <c r="L115" s="9" t="str">
        <f t="shared" si="15"/>
        <v>Yes</v>
      </c>
    </row>
    <row r="116" spans="1:12" x14ac:dyDescent="0.2">
      <c r="A116" s="3" t="s">
        <v>575</v>
      </c>
      <c r="B116" s="34" t="s">
        <v>217</v>
      </c>
      <c r="C116" s="35">
        <v>27366</v>
      </c>
      <c r="D116" s="43" t="str">
        <f t="shared" si="12"/>
        <v>N/A</v>
      </c>
      <c r="E116" s="35">
        <v>30495</v>
      </c>
      <c r="F116" s="43" t="str">
        <f t="shared" si="13"/>
        <v>N/A</v>
      </c>
      <c r="G116" s="35">
        <v>32935</v>
      </c>
      <c r="H116" s="43" t="str">
        <f t="shared" si="14"/>
        <v>N/A</v>
      </c>
      <c r="I116" s="12">
        <v>11.43</v>
      </c>
      <c r="J116" s="12">
        <v>8.0009999999999994</v>
      </c>
      <c r="K116" s="44" t="s">
        <v>732</v>
      </c>
      <c r="L116" s="9" t="str">
        <f t="shared" si="15"/>
        <v>Yes</v>
      </c>
    </row>
    <row r="117" spans="1:12" ht="25.5" x14ac:dyDescent="0.2">
      <c r="A117" s="3" t="s">
        <v>1333</v>
      </c>
      <c r="B117" s="34" t="s">
        <v>217</v>
      </c>
      <c r="C117" s="46">
        <v>271.22432945999998</v>
      </c>
      <c r="D117" s="43" t="str">
        <f t="shared" si="12"/>
        <v>N/A</v>
      </c>
      <c r="E117" s="46">
        <v>269.71169043999998</v>
      </c>
      <c r="F117" s="43" t="str">
        <f t="shared" si="13"/>
        <v>N/A</v>
      </c>
      <c r="G117" s="46">
        <v>321.49318354000002</v>
      </c>
      <c r="H117" s="43" t="str">
        <f t="shared" si="14"/>
        <v>N/A</v>
      </c>
      <c r="I117" s="12">
        <v>-0.55800000000000005</v>
      </c>
      <c r="J117" s="12">
        <v>19.2</v>
      </c>
      <c r="K117" s="44" t="s">
        <v>732</v>
      </c>
      <c r="L117" s="9" t="str">
        <f t="shared" si="15"/>
        <v>Yes</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49266322</v>
      </c>
      <c r="D121" s="43" t="str">
        <f t="shared" si="12"/>
        <v>N/A</v>
      </c>
      <c r="E121" s="46">
        <v>46789771</v>
      </c>
      <c r="F121" s="43" t="str">
        <f t="shared" si="13"/>
        <v>N/A</v>
      </c>
      <c r="G121" s="46">
        <v>48110461</v>
      </c>
      <c r="H121" s="43" t="str">
        <f t="shared" si="14"/>
        <v>N/A</v>
      </c>
      <c r="I121" s="12">
        <v>-5.03</v>
      </c>
      <c r="J121" s="12">
        <v>2.823</v>
      </c>
      <c r="K121" s="44" t="s">
        <v>732</v>
      </c>
      <c r="L121" s="9" t="str">
        <f t="shared" si="15"/>
        <v>Yes</v>
      </c>
    </row>
    <row r="122" spans="1:12" ht="25.5" x14ac:dyDescent="0.2">
      <c r="A122" s="4" t="s">
        <v>579</v>
      </c>
      <c r="B122" s="34" t="s">
        <v>217</v>
      </c>
      <c r="C122" s="35">
        <v>28357</v>
      </c>
      <c r="D122" s="43" t="str">
        <f t="shared" si="12"/>
        <v>N/A</v>
      </c>
      <c r="E122" s="35">
        <v>29305</v>
      </c>
      <c r="F122" s="43" t="str">
        <f t="shared" si="13"/>
        <v>N/A</v>
      </c>
      <c r="G122" s="35">
        <v>29708</v>
      </c>
      <c r="H122" s="43" t="str">
        <f t="shared" si="14"/>
        <v>N/A</v>
      </c>
      <c r="I122" s="12">
        <v>3.343</v>
      </c>
      <c r="J122" s="12">
        <v>1.375</v>
      </c>
      <c r="K122" s="44" t="s">
        <v>732</v>
      </c>
      <c r="L122" s="9" t="str">
        <f t="shared" si="15"/>
        <v>Yes</v>
      </c>
    </row>
    <row r="123" spans="1:12" ht="25.5" x14ac:dyDescent="0.2">
      <c r="A123" s="4" t="s">
        <v>1335</v>
      </c>
      <c r="B123" s="34" t="s">
        <v>217</v>
      </c>
      <c r="C123" s="46">
        <v>1737.360158</v>
      </c>
      <c r="D123" s="43" t="str">
        <f t="shared" si="12"/>
        <v>N/A</v>
      </c>
      <c r="E123" s="46">
        <v>1596.6480464000001</v>
      </c>
      <c r="F123" s="43" t="str">
        <f t="shared" si="13"/>
        <v>N/A</v>
      </c>
      <c r="G123" s="46">
        <v>1619.4446277</v>
      </c>
      <c r="H123" s="43" t="str">
        <f t="shared" si="14"/>
        <v>N/A</v>
      </c>
      <c r="I123" s="12">
        <v>-8.1</v>
      </c>
      <c r="J123" s="12">
        <v>1.4279999999999999</v>
      </c>
      <c r="K123" s="44" t="s">
        <v>732</v>
      </c>
      <c r="L123" s="9" t="str">
        <f t="shared" si="15"/>
        <v>Yes</v>
      </c>
    </row>
    <row r="124" spans="1:12" ht="25.5" x14ac:dyDescent="0.2">
      <c r="A124" s="4" t="s">
        <v>580</v>
      </c>
      <c r="B124" s="34" t="s">
        <v>217</v>
      </c>
      <c r="C124" s="46">
        <v>11386743</v>
      </c>
      <c r="D124" s="43" t="str">
        <f t="shared" si="12"/>
        <v>N/A</v>
      </c>
      <c r="E124" s="46">
        <v>12395284</v>
      </c>
      <c r="F124" s="43" t="str">
        <f t="shared" si="13"/>
        <v>N/A</v>
      </c>
      <c r="G124" s="46">
        <v>12592582</v>
      </c>
      <c r="H124" s="43" t="str">
        <f t="shared" si="14"/>
        <v>N/A</v>
      </c>
      <c r="I124" s="12">
        <v>8.8569999999999993</v>
      </c>
      <c r="J124" s="12">
        <v>1.5920000000000001</v>
      </c>
      <c r="K124" s="44" t="s">
        <v>732</v>
      </c>
      <c r="L124" s="9" t="str">
        <f t="shared" si="15"/>
        <v>Yes</v>
      </c>
    </row>
    <row r="125" spans="1:12" x14ac:dyDescent="0.2">
      <c r="A125" s="2" t="s">
        <v>581</v>
      </c>
      <c r="B125" s="34" t="s">
        <v>217</v>
      </c>
      <c r="C125" s="35">
        <v>5213</v>
      </c>
      <c r="D125" s="43" t="str">
        <f t="shared" si="12"/>
        <v>N/A</v>
      </c>
      <c r="E125" s="35">
        <v>5517</v>
      </c>
      <c r="F125" s="43" t="str">
        <f t="shared" si="13"/>
        <v>N/A</v>
      </c>
      <c r="G125" s="35">
        <v>5608</v>
      </c>
      <c r="H125" s="43" t="str">
        <f t="shared" si="14"/>
        <v>N/A</v>
      </c>
      <c r="I125" s="12">
        <v>5.8319999999999999</v>
      </c>
      <c r="J125" s="12">
        <v>1.649</v>
      </c>
      <c r="K125" s="44" t="s">
        <v>732</v>
      </c>
      <c r="L125" s="9" t="str">
        <f t="shared" si="15"/>
        <v>Yes</v>
      </c>
    </row>
    <row r="126" spans="1:12" ht="25.5" x14ac:dyDescent="0.2">
      <c r="A126" s="2" t="s">
        <v>1336</v>
      </c>
      <c r="B126" s="34" t="s">
        <v>217</v>
      </c>
      <c r="C126" s="46">
        <v>2184.2975253999998</v>
      </c>
      <c r="D126" s="43" t="str">
        <f t="shared" si="12"/>
        <v>N/A</v>
      </c>
      <c r="E126" s="46">
        <v>2246.74352</v>
      </c>
      <c r="F126" s="43" t="str">
        <f t="shared" si="13"/>
        <v>N/A</v>
      </c>
      <c r="G126" s="46">
        <v>2245.4675464000002</v>
      </c>
      <c r="H126" s="43" t="str">
        <f t="shared" si="14"/>
        <v>N/A</v>
      </c>
      <c r="I126" s="12">
        <v>2.859</v>
      </c>
      <c r="J126" s="12">
        <v>-5.7000000000000002E-2</v>
      </c>
      <c r="K126" s="44" t="s">
        <v>732</v>
      </c>
      <c r="L126" s="9" t="str">
        <f t="shared" si="15"/>
        <v>Yes</v>
      </c>
    </row>
    <row r="127" spans="1:12" ht="25.5" x14ac:dyDescent="0.2">
      <c r="A127" s="2" t="s">
        <v>582</v>
      </c>
      <c r="B127" s="34" t="s">
        <v>217</v>
      </c>
      <c r="C127" s="46">
        <v>792512</v>
      </c>
      <c r="D127" s="43" t="str">
        <f t="shared" si="12"/>
        <v>N/A</v>
      </c>
      <c r="E127" s="46">
        <v>756575</v>
      </c>
      <c r="F127" s="43" t="str">
        <f t="shared" si="13"/>
        <v>N/A</v>
      </c>
      <c r="G127" s="46">
        <v>1709013</v>
      </c>
      <c r="H127" s="43" t="str">
        <f t="shared" si="14"/>
        <v>N/A</v>
      </c>
      <c r="I127" s="12">
        <v>-4.53</v>
      </c>
      <c r="J127" s="12">
        <v>125.9</v>
      </c>
      <c r="K127" s="44" t="s">
        <v>732</v>
      </c>
      <c r="L127" s="9" t="str">
        <f t="shared" si="15"/>
        <v>No</v>
      </c>
    </row>
    <row r="128" spans="1:12" x14ac:dyDescent="0.2">
      <c r="A128" s="2" t="s">
        <v>583</v>
      </c>
      <c r="B128" s="34" t="s">
        <v>217</v>
      </c>
      <c r="C128" s="35">
        <v>2530</v>
      </c>
      <c r="D128" s="43" t="str">
        <f t="shared" si="12"/>
        <v>N/A</v>
      </c>
      <c r="E128" s="35">
        <v>1604</v>
      </c>
      <c r="F128" s="43" t="str">
        <f t="shared" si="13"/>
        <v>N/A</v>
      </c>
      <c r="G128" s="35">
        <v>3137</v>
      </c>
      <c r="H128" s="43" t="str">
        <f t="shared" si="14"/>
        <v>N/A</v>
      </c>
      <c r="I128" s="12">
        <v>-36.6</v>
      </c>
      <c r="J128" s="12">
        <v>95.57</v>
      </c>
      <c r="K128" s="44" t="s">
        <v>732</v>
      </c>
      <c r="L128" s="9" t="str">
        <f t="shared" si="15"/>
        <v>No</v>
      </c>
    </row>
    <row r="129" spans="1:12" ht="25.5" x14ac:dyDescent="0.2">
      <c r="A129" s="2" t="s">
        <v>1337</v>
      </c>
      <c r="B129" s="34" t="s">
        <v>217</v>
      </c>
      <c r="C129" s="46">
        <v>313.24584979999997</v>
      </c>
      <c r="D129" s="43" t="str">
        <f t="shared" si="12"/>
        <v>N/A</v>
      </c>
      <c r="E129" s="46">
        <v>471.68017456000001</v>
      </c>
      <c r="F129" s="43" t="str">
        <f t="shared" si="13"/>
        <v>N/A</v>
      </c>
      <c r="G129" s="46">
        <v>544.79215810999995</v>
      </c>
      <c r="H129" s="43" t="str">
        <f t="shared" si="14"/>
        <v>N/A</v>
      </c>
      <c r="I129" s="12">
        <v>50.58</v>
      </c>
      <c r="J129" s="12">
        <v>15.5</v>
      </c>
      <c r="K129" s="44" t="s">
        <v>732</v>
      </c>
      <c r="L129" s="9" t="str">
        <f t="shared" si="15"/>
        <v>Yes</v>
      </c>
    </row>
    <row r="130" spans="1:12" ht="25.5" x14ac:dyDescent="0.2">
      <c r="A130" s="2" t="s">
        <v>584</v>
      </c>
      <c r="B130" s="34" t="s">
        <v>217</v>
      </c>
      <c r="C130" s="46">
        <v>8932912</v>
      </c>
      <c r="D130" s="43" t="str">
        <f t="shared" si="12"/>
        <v>N/A</v>
      </c>
      <c r="E130" s="46">
        <v>7590857</v>
      </c>
      <c r="F130" s="43" t="str">
        <f t="shared" si="13"/>
        <v>N/A</v>
      </c>
      <c r="G130" s="46">
        <v>7319662</v>
      </c>
      <c r="H130" s="43" t="str">
        <f t="shared" si="14"/>
        <v>N/A</v>
      </c>
      <c r="I130" s="12">
        <v>-15</v>
      </c>
      <c r="J130" s="12">
        <v>-3.57</v>
      </c>
      <c r="K130" s="44" t="s">
        <v>732</v>
      </c>
      <c r="L130" s="9" t="str">
        <f t="shared" si="15"/>
        <v>Yes</v>
      </c>
    </row>
    <row r="131" spans="1:12" x14ac:dyDescent="0.2">
      <c r="A131" s="2" t="s">
        <v>585</v>
      </c>
      <c r="B131" s="34" t="s">
        <v>217</v>
      </c>
      <c r="C131" s="35">
        <v>788</v>
      </c>
      <c r="D131" s="43" t="str">
        <f t="shared" si="12"/>
        <v>N/A</v>
      </c>
      <c r="E131" s="35">
        <v>749</v>
      </c>
      <c r="F131" s="43" t="str">
        <f t="shared" si="13"/>
        <v>N/A</v>
      </c>
      <c r="G131" s="35">
        <v>735</v>
      </c>
      <c r="H131" s="43" t="str">
        <f t="shared" si="14"/>
        <v>N/A</v>
      </c>
      <c r="I131" s="12">
        <v>-4.95</v>
      </c>
      <c r="J131" s="12">
        <v>-1.87</v>
      </c>
      <c r="K131" s="44" t="s">
        <v>732</v>
      </c>
      <c r="L131" s="9" t="str">
        <f t="shared" si="15"/>
        <v>Yes</v>
      </c>
    </row>
    <row r="132" spans="1:12" x14ac:dyDescent="0.2">
      <c r="A132" s="2" t="s">
        <v>1338</v>
      </c>
      <c r="B132" s="34" t="s">
        <v>217</v>
      </c>
      <c r="C132" s="46">
        <v>11336.182741000001</v>
      </c>
      <c r="D132" s="43" t="str">
        <f t="shared" si="12"/>
        <v>N/A</v>
      </c>
      <c r="E132" s="46">
        <v>10134.655541</v>
      </c>
      <c r="F132" s="43" t="str">
        <f t="shared" si="13"/>
        <v>N/A</v>
      </c>
      <c r="G132" s="46">
        <v>9958.7238094999993</v>
      </c>
      <c r="H132" s="43" t="str">
        <f t="shared" si="14"/>
        <v>N/A</v>
      </c>
      <c r="I132" s="12">
        <v>-10.6</v>
      </c>
      <c r="J132" s="12">
        <v>-1.74</v>
      </c>
      <c r="K132" s="44" t="s">
        <v>732</v>
      </c>
      <c r="L132" s="9" t="str">
        <f t="shared" si="15"/>
        <v>Yes</v>
      </c>
    </row>
    <row r="133" spans="1:12" ht="25.5" x14ac:dyDescent="0.2">
      <c r="A133" s="2" t="s">
        <v>586</v>
      </c>
      <c r="B133" s="34" t="s">
        <v>217</v>
      </c>
      <c r="C133" s="46">
        <v>0</v>
      </c>
      <c r="D133" s="43" t="str">
        <f t="shared" si="12"/>
        <v>N/A</v>
      </c>
      <c r="E133" s="46">
        <v>0</v>
      </c>
      <c r="F133" s="43" t="str">
        <f t="shared" si="13"/>
        <v>N/A</v>
      </c>
      <c r="G133" s="46">
        <v>0</v>
      </c>
      <c r="H133" s="43" t="str">
        <f t="shared" si="14"/>
        <v>N/A</v>
      </c>
      <c r="I133" s="12" t="s">
        <v>1743</v>
      </c>
      <c r="J133" s="12" t="s">
        <v>1743</v>
      </c>
      <c r="K133" s="44" t="s">
        <v>732</v>
      </c>
      <c r="L133" s="9" t="str">
        <f>IF(J133="Div by 0", "N/A", IF(OR(J133="N/A",K133="N/A"),"N/A", IF(J133&gt;VALUE(MID(K133,1,2)), "No", IF(J133&lt;-1*VALUE(MID(K133,1,2)), "No", "Yes"))))</f>
        <v>N/A</v>
      </c>
    </row>
    <row r="134" spans="1:12" x14ac:dyDescent="0.2">
      <c r="A134" s="2" t="s">
        <v>587</v>
      </c>
      <c r="B134" s="34" t="s">
        <v>217</v>
      </c>
      <c r="C134" s="35">
        <v>0</v>
      </c>
      <c r="D134" s="43" t="str">
        <f t="shared" si="12"/>
        <v>N/A</v>
      </c>
      <c r="E134" s="35">
        <v>0</v>
      </c>
      <c r="F134" s="43" t="str">
        <f t="shared" si="13"/>
        <v>N/A</v>
      </c>
      <c r="G134" s="35">
        <v>0</v>
      </c>
      <c r="H134" s="43" t="str">
        <f t="shared" si="14"/>
        <v>N/A</v>
      </c>
      <c r="I134" s="12" t="s">
        <v>1743</v>
      </c>
      <c r="J134" s="12" t="s">
        <v>1743</v>
      </c>
      <c r="K134" s="44" t="s">
        <v>732</v>
      </c>
      <c r="L134" s="9" t="str">
        <f t="shared" ref="L134:L138" si="16">IF(J134="Div by 0", "N/A", IF(OR(J134="N/A",K134="N/A"),"N/A", IF(J134&gt;VALUE(MID(K134,1,2)), "No", IF(J134&lt;-1*VALUE(MID(K134,1,2)), "No", "Yes"))))</f>
        <v>N/A</v>
      </c>
    </row>
    <row r="135" spans="1:12" ht="25.5" x14ac:dyDescent="0.2">
      <c r="A135" s="2" t="s">
        <v>1339</v>
      </c>
      <c r="B135" s="34" t="s">
        <v>217</v>
      </c>
      <c r="C135" s="46" t="s">
        <v>1743</v>
      </c>
      <c r="D135" s="43" t="str">
        <f t="shared" si="12"/>
        <v>N/A</v>
      </c>
      <c r="E135" s="46" t="s">
        <v>1743</v>
      </c>
      <c r="F135" s="43" t="str">
        <f t="shared" si="13"/>
        <v>N/A</v>
      </c>
      <c r="G135" s="46" t="s">
        <v>1743</v>
      </c>
      <c r="H135" s="43" t="str">
        <f t="shared" si="14"/>
        <v>N/A</v>
      </c>
      <c r="I135" s="12" t="s">
        <v>1743</v>
      </c>
      <c r="J135" s="12" t="s">
        <v>1743</v>
      </c>
      <c r="K135" s="44" t="s">
        <v>732</v>
      </c>
      <c r="L135" s="9" t="str">
        <f t="shared" si="16"/>
        <v>N/A</v>
      </c>
    </row>
    <row r="136" spans="1:12" ht="25.5" x14ac:dyDescent="0.2">
      <c r="A136" s="2" t="s">
        <v>588</v>
      </c>
      <c r="B136" s="34" t="s">
        <v>217</v>
      </c>
      <c r="C136" s="46">
        <v>4769790</v>
      </c>
      <c r="D136" s="43" t="str">
        <f t="shared" ref="D136:D150" si="17">IF($B136="N/A","N/A",IF(C136&gt;10,"No",IF(C136&lt;-10,"No","Yes")))</f>
        <v>N/A</v>
      </c>
      <c r="E136" s="46">
        <v>7832122</v>
      </c>
      <c r="F136" s="43" t="str">
        <f t="shared" ref="F136:F150" si="18">IF($B136="N/A","N/A",IF(E136&gt;10,"No",IF(E136&lt;-10,"No","Yes")))</f>
        <v>N/A</v>
      </c>
      <c r="G136" s="46">
        <v>10024012</v>
      </c>
      <c r="H136" s="43" t="str">
        <f t="shared" ref="H136:H150" si="19">IF($B136="N/A","N/A",IF(G136&gt;10,"No",IF(G136&lt;-10,"No","Yes")))</f>
        <v>N/A</v>
      </c>
      <c r="I136" s="12">
        <v>64.2</v>
      </c>
      <c r="J136" s="12">
        <v>27.99</v>
      </c>
      <c r="K136" s="44" t="s">
        <v>732</v>
      </c>
      <c r="L136" s="9" t="str">
        <f t="shared" si="16"/>
        <v>Yes</v>
      </c>
    </row>
    <row r="137" spans="1:12" x14ac:dyDescent="0.2">
      <c r="A137" s="2" t="s">
        <v>589</v>
      </c>
      <c r="B137" s="34" t="s">
        <v>217</v>
      </c>
      <c r="C137" s="35">
        <v>59949</v>
      </c>
      <c r="D137" s="43" t="str">
        <f t="shared" si="17"/>
        <v>N/A</v>
      </c>
      <c r="E137" s="35">
        <v>90308</v>
      </c>
      <c r="F137" s="43" t="str">
        <f t="shared" si="18"/>
        <v>N/A</v>
      </c>
      <c r="G137" s="35">
        <v>105991</v>
      </c>
      <c r="H137" s="43" t="str">
        <f t="shared" si="19"/>
        <v>N/A</v>
      </c>
      <c r="I137" s="12">
        <v>50.64</v>
      </c>
      <c r="J137" s="12">
        <v>17.37</v>
      </c>
      <c r="K137" s="44" t="s">
        <v>732</v>
      </c>
      <c r="L137" s="9" t="str">
        <f t="shared" si="16"/>
        <v>Yes</v>
      </c>
    </row>
    <row r="138" spans="1:12" ht="25.5" x14ac:dyDescent="0.2">
      <c r="A138" s="2" t="s">
        <v>1340</v>
      </c>
      <c r="B138" s="34" t="s">
        <v>217</v>
      </c>
      <c r="C138" s="46">
        <v>79.564129510000001</v>
      </c>
      <c r="D138" s="43" t="str">
        <f t="shared" si="17"/>
        <v>N/A</v>
      </c>
      <c r="E138" s="46">
        <v>86.726779465999996</v>
      </c>
      <c r="F138" s="43" t="str">
        <f t="shared" si="18"/>
        <v>N/A</v>
      </c>
      <c r="G138" s="46">
        <v>94.574180827000006</v>
      </c>
      <c r="H138" s="43" t="str">
        <f t="shared" si="19"/>
        <v>N/A</v>
      </c>
      <c r="I138" s="12">
        <v>9.0020000000000007</v>
      </c>
      <c r="J138" s="12">
        <v>9.048</v>
      </c>
      <c r="K138" s="44" t="s">
        <v>732</v>
      </c>
      <c r="L138" s="9" t="str">
        <f t="shared" si="16"/>
        <v>Yes</v>
      </c>
    </row>
    <row r="139" spans="1:12" ht="25.5" x14ac:dyDescent="0.2">
      <c r="A139" s="2" t="s">
        <v>590</v>
      </c>
      <c r="B139" s="34" t="s">
        <v>217</v>
      </c>
      <c r="C139" s="46">
        <v>29739331</v>
      </c>
      <c r="D139" s="43" t="str">
        <f t="shared" si="17"/>
        <v>N/A</v>
      </c>
      <c r="E139" s="46">
        <v>30867951</v>
      </c>
      <c r="F139" s="43" t="str">
        <f t="shared" si="18"/>
        <v>N/A</v>
      </c>
      <c r="G139" s="46">
        <v>32235206</v>
      </c>
      <c r="H139" s="43" t="str">
        <f t="shared" si="19"/>
        <v>N/A</v>
      </c>
      <c r="I139" s="12">
        <v>3.7949999999999999</v>
      </c>
      <c r="J139" s="12">
        <v>4.4290000000000003</v>
      </c>
      <c r="K139" s="44" t="s">
        <v>732</v>
      </c>
      <c r="L139" s="9" t="str">
        <f t="shared" ref="L139:L150" si="20">IF(J139="Div by 0", "N/A", IF(K139="N/A","N/A", IF(J139&gt;VALUE(MID(K139,1,2)), "No", IF(J139&lt;-1*VALUE(MID(K139,1,2)), "No", "Yes"))))</f>
        <v>Yes</v>
      </c>
    </row>
    <row r="140" spans="1:12" ht="25.5" x14ac:dyDescent="0.2">
      <c r="A140" s="2" t="s">
        <v>591</v>
      </c>
      <c r="B140" s="34" t="s">
        <v>217</v>
      </c>
      <c r="C140" s="35">
        <v>133488</v>
      </c>
      <c r="D140" s="43" t="str">
        <f t="shared" si="17"/>
        <v>N/A</v>
      </c>
      <c r="E140" s="35">
        <v>156854</v>
      </c>
      <c r="F140" s="43" t="str">
        <f t="shared" si="18"/>
        <v>N/A</v>
      </c>
      <c r="G140" s="35">
        <v>170222</v>
      </c>
      <c r="H140" s="43" t="str">
        <f t="shared" si="19"/>
        <v>N/A</v>
      </c>
      <c r="I140" s="12">
        <v>17.5</v>
      </c>
      <c r="J140" s="12">
        <v>8.5229999999999997</v>
      </c>
      <c r="K140" s="44" t="s">
        <v>732</v>
      </c>
      <c r="L140" s="9" t="str">
        <f t="shared" si="20"/>
        <v>Yes</v>
      </c>
    </row>
    <row r="141" spans="1:12" ht="25.5" x14ac:dyDescent="0.2">
      <c r="A141" s="2" t="s">
        <v>1341</v>
      </c>
      <c r="B141" s="34" t="s">
        <v>217</v>
      </c>
      <c r="C141" s="46">
        <v>222.7865501</v>
      </c>
      <c r="D141" s="43" t="str">
        <f t="shared" si="17"/>
        <v>N/A</v>
      </c>
      <c r="E141" s="46">
        <v>196.79415890000001</v>
      </c>
      <c r="F141" s="43" t="str">
        <f t="shared" si="18"/>
        <v>N/A</v>
      </c>
      <c r="G141" s="46">
        <v>189.37156184</v>
      </c>
      <c r="H141" s="43" t="str">
        <f t="shared" si="19"/>
        <v>N/A</v>
      </c>
      <c r="I141" s="12">
        <v>-11.7</v>
      </c>
      <c r="J141" s="12">
        <v>-3.77</v>
      </c>
      <c r="K141" s="44" t="s">
        <v>732</v>
      </c>
      <c r="L141" s="9" t="str">
        <f t="shared" si="20"/>
        <v>Yes</v>
      </c>
    </row>
    <row r="142" spans="1:12" ht="25.5" x14ac:dyDescent="0.2">
      <c r="A142" s="2" t="s">
        <v>592</v>
      </c>
      <c r="B142" s="34" t="s">
        <v>217</v>
      </c>
      <c r="C142" s="46">
        <v>91177153</v>
      </c>
      <c r="D142" s="43" t="str">
        <f t="shared" si="17"/>
        <v>N/A</v>
      </c>
      <c r="E142" s="46">
        <v>90664227</v>
      </c>
      <c r="F142" s="43" t="str">
        <f t="shared" si="18"/>
        <v>N/A</v>
      </c>
      <c r="G142" s="46">
        <v>94392417</v>
      </c>
      <c r="H142" s="43" t="str">
        <f t="shared" si="19"/>
        <v>N/A</v>
      </c>
      <c r="I142" s="12">
        <v>-0.56299999999999994</v>
      </c>
      <c r="J142" s="12">
        <v>4.1120000000000001</v>
      </c>
      <c r="K142" s="44" t="s">
        <v>732</v>
      </c>
      <c r="L142" s="9" t="str">
        <f t="shared" si="20"/>
        <v>Yes</v>
      </c>
    </row>
    <row r="143" spans="1:12" x14ac:dyDescent="0.2">
      <c r="A143" s="3" t="s">
        <v>593</v>
      </c>
      <c r="B143" s="34" t="s">
        <v>217</v>
      </c>
      <c r="C143" s="35">
        <v>1292</v>
      </c>
      <c r="D143" s="43" t="str">
        <f t="shared" si="17"/>
        <v>N/A</v>
      </c>
      <c r="E143" s="35">
        <v>1252</v>
      </c>
      <c r="F143" s="43" t="str">
        <f t="shared" si="18"/>
        <v>N/A</v>
      </c>
      <c r="G143" s="35">
        <v>1269</v>
      </c>
      <c r="H143" s="43" t="str">
        <f t="shared" si="19"/>
        <v>N/A</v>
      </c>
      <c r="I143" s="12">
        <v>-3.1</v>
      </c>
      <c r="J143" s="12">
        <v>1.3580000000000001</v>
      </c>
      <c r="K143" s="44" t="s">
        <v>732</v>
      </c>
      <c r="L143" s="9" t="str">
        <f t="shared" si="20"/>
        <v>Yes</v>
      </c>
    </row>
    <row r="144" spans="1:12" ht="25.5" x14ac:dyDescent="0.2">
      <c r="A144" s="3" t="s">
        <v>1342</v>
      </c>
      <c r="B144" s="34" t="s">
        <v>217</v>
      </c>
      <c r="C144" s="46">
        <v>70570.551858000006</v>
      </c>
      <c r="D144" s="43" t="str">
        <f t="shared" si="17"/>
        <v>N/A</v>
      </c>
      <c r="E144" s="46">
        <v>72415.516772999996</v>
      </c>
      <c r="F144" s="43" t="str">
        <f t="shared" si="18"/>
        <v>N/A</v>
      </c>
      <c r="G144" s="46">
        <v>74383.307329000003</v>
      </c>
      <c r="H144" s="43" t="str">
        <f t="shared" si="19"/>
        <v>N/A</v>
      </c>
      <c r="I144" s="12">
        <v>2.6139999999999999</v>
      </c>
      <c r="J144" s="12">
        <v>2.7170000000000001</v>
      </c>
      <c r="K144" s="44" t="s">
        <v>732</v>
      </c>
      <c r="L144" s="9" t="str">
        <f t="shared" si="20"/>
        <v>Yes</v>
      </c>
    </row>
    <row r="145" spans="1:12" ht="25.5" x14ac:dyDescent="0.2">
      <c r="A145" s="2" t="s">
        <v>594</v>
      </c>
      <c r="B145" s="34" t="s">
        <v>217</v>
      </c>
      <c r="C145" s="46">
        <v>116452690</v>
      </c>
      <c r="D145" s="43" t="str">
        <f t="shared" si="17"/>
        <v>N/A</v>
      </c>
      <c r="E145" s="46">
        <v>129761868</v>
      </c>
      <c r="F145" s="43" t="str">
        <f t="shared" si="18"/>
        <v>N/A</v>
      </c>
      <c r="G145" s="46">
        <v>137338053</v>
      </c>
      <c r="H145" s="43" t="str">
        <f t="shared" si="19"/>
        <v>N/A</v>
      </c>
      <c r="I145" s="12">
        <v>11.43</v>
      </c>
      <c r="J145" s="12">
        <v>5.8390000000000004</v>
      </c>
      <c r="K145" s="44" t="s">
        <v>732</v>
      </c>
      <c r="L145" s="9" t="str">
        <f t="shared" si="20"/>
        <v>Yes</v>
      </c>
    </row>
    <row r="146" spans="1:12" x14ac:dyDescent="0.2">
      <c r="A146" s="2" t="s">
        <v>595</v>
      </c>
      <c r="B146" s="34" t="s">
        <v>217</v>
      </c>
      <c r="C146" s="35">
        <v>90834</v>
      </c>
      <c r="D146" s="43" t="str">
        <f t="shared" si="17"/>
        <v>N/A</v>
      </c>
      <c r="E146" s="35">
        <v>123624</v>
      </c>
      <c r="F146" s="43" t="str">
        <f t="shared" si="18"/>
        <v>N/A</v>
      </c>
      <c r="G146" s="35">
        <v>110317</v>
      </c>
      <c r="H146" s="43" t="str">
        <f t="shared" si="19"/>
        <v>N/A</v>
      </c>
      <c r="I146" s="12">
        <v>36.1</v>
      </c>
      <c r="J146" s="12">
        <v>-10.8</v>
      </c>
      <c r="K146" s="44" t="s">
        <v>732</v>
      </c>
      <c r="L146" s="9" t="str">
        <f t="shared" si="20"/>
        <v>Yes</v>
      </c>
    </row>
    <row r="147" spans="1:12" ht="25.5" x14ac:dyDescent="0.2">
      <c r="A147" s="2" t="s">
        <v>1343</v>
      </c>
      <c r="B147" s="34" t="s">
        <v>217</v>
      </c>
      <c r="C147" s="46">
        <v>1282.0385538</v>
      </c>
      <c r="D147" s="43" t="str">
        <f t="shared" si="17"/>
        <v>N/A</v>
      </c>
      <c r="E147" s="46">
        <v>1049.6494855000001</v>
      </c>
      <c r="F147" s="43" t="str">
        <f t="shared" si="18"/>
        <v>N/A</v>
      </c>
      <c r="G147" s="46">
        <v>1244.9400636</v>
      </c>
      <c r="H147" s="43" t="str">
        <f t="shared" si="19"/>
        <v>N/A</v>
      </c>
      <c r="I147" s="12">
        <v>-18.100000000000001</v>
      </c>
      <c r="J147" s="12">
        <v>18.61</v>
      </c>
      <c r="K147" s="44" t="s">
        <v>732</v>
      </c>
      <c r="L147" s="9" t="str">
        <f t="shared" si="20"/>
        <v>Yes</v>
      </c>
    </row>
    <row r="148" spans="1:12" ht="25.5" x14ac:dyDescent="0.2">
      <c r="A148" s="2" t="s">
        <v>596</v>
      </c>
      <c r="B148" s="34" t="s">
        <v>217</v>
      </c>
      <c r="C148" s="46">
        <v>171856</v>
      </c>
      <c r="D148" s="43" t="str">
        <f t="shared" si="17"/>
        <v>N/A</v>
      </c>
      <c r="E148" s="46">
        <v>20995817</v>
      </c>
      <c r="F148" s="43" t="str">
        <f t="shared" si="18"/>
        <v>N/A</v>
      </c>
      <c r="G148" s="46">
        <v>21113621</v>
      </c>
      <c r="H148" s="43" t="str">
        <f t="shared" si="19"/>
        <v>N/A</v>
      </c>
      <c r="I148" s="12">
        <v>12117</v>
      </c>
      <c r="J148" s="12">
        <v>0.56110000000000004</v>
      </c>
      <c r="K148" s="44" t="s">
        <v>732</v>
      </c>
      <c r="L148" s="9" t="str">
        <f t="shared" si="20"/>
        <v>Yes</v>
      </c>
    </row>
    <row r="149" spans="1:12" x14ac:dyDescent="0.2">
      <c r="A149" s="2" t="s">
        <v>597</v>
      </c>
      <c r="B149" s="34" t="s">
        <v>217</v>
      </c>
      <c r="C149" s="35">
        <v>52</v>
      </c>
      <c r="D149" s="43" t="str">
        <f t="shared" si="17"/>
        <v>N/A</v>
      </c>
      <c r="E149" s="35">
        <v>1796</v>
      </c>
      <c r="F149" s="43" t="str">
        <f t="shared" si="18"/>
        <v>N/A</v>
      </c>
      <c r="G149" s="35">
        <v>1810</v>
      </c>
      <c r="H149" s="43" t="str">
        <f t="shared" si="19"/>
        <v>N/A</v>
      </c>
      <c r="I149" s="12">
        <v>3354</v>
      </c>
      <c r="J149" s="12">
        <v>0.77949999999999997</v>
      </c>
      <c r="K149" s="44" t="s">
        <v>732</v>
      </c>
      <c r="L149" s="9" t="str">
        <f t="shared" si="20"/>
        <v>Yes</v>
      </c>
    </row>
    <row r="150" spans="1:12" ht="25.5" x14ac:dyDescent="0.2">
      <c r="A150" s="4" t="s">
        <v>1344</v>
      </c>
      <c r="B150" s="34" t="s">
        <v>217</v>
      </c>
      <c r="C150" s="46">
        <v>3304.9230769000001</v>
      </c>
      <c r="D150" s="43" t="str">
        <f t="shared" si="17"/>
        <v>N/A</v>
      </c>
      <c r="E150" s="46">
        <v>11690.321269</v>
      </c>
      <c r="F150" s="43" t="str">
        <f t="shared" si="18"/>
        <v>N/A</v>
      </c>
      <c r="G150" s="46">
        <v>11664.983978</v>
      </c>
      <c r="H150" s="43" t="str">
        <f t="shared" si="19"/>
        <v>N/A</v>
      </c>
      <c r="I150" s="12">
        <v>253.7</v>
      </c>
      <c r="J150" s="12">
        <v>-0.217</v>
      </c>
      <c r="K150" s="44" t="s">
        <v>732</v>
      </c>
      <c r="L150" s="9" t="str">
        <f t="shared" si="20"/>
        <v>Yes</v>
      </c>
    </row>
    <row r="151" spans="1:12" ht="25.5" x14ac:dyDescent="0.2">
      <c r="A151" s="4" t="s">
        <v>1345</v>
      </c>
      <c r="B151" s="34" t="s">
        <v>217</v>
      </c>
      <c r="C151" s="46">
        <v>25.280080289000001</v>
      </c>
      <c r="D151" s="43" t="str">
        <f t="shared" ref="D151:D170" si="21">IF($B151="N/A","N/A",IF(C151&gt;10,"No",IF(C151&lt;-10,"No","Yes")))</f>
        <v>N/A</v>
      </c>
      <c r="E151" s="46">
        <v>25.832832217</v>
      </c>
      <c r="F151" s="43" t="str">
        <f t="shared" ref="F151:F170" si="22">IF($B151="N/A","N/A",IF(E151&gt;10,"No",IF(E151&lt;-10,"No","Yes")))</f>
        <v>N/A</v>
      </c>
      <c r="G151" s="46">
        <v>245.95164575000001</v>
      </c>
      <c r="H151" s="43" t="str">
        <f t="shared" ref="H151:H170" si="23">IF($B151="N/A","N/A",IF(G151&gt;10,"No",IF(G151&lt;-10,"No","Yes")))</f>
        <v>N/A</v>
      </c>
      <c r="I151" s="12">
        <v>2.1869999999999998</v>
      </c>
      <c r="J151" s="12">
        <v>852.1</v>
      </c>
      <c r="K151" s="44" t="s">
        <v>732</v>
      </c>
      <c r="L151" s="9" t="str">
        <f t="shared" ref="L151:L170" si="24">IF(J151="Div by 0", "N/A", IF(K151="N/A","N/A", IF(J151&gt;VALUE(MID(K151,1,2)), "No", IF(J151&lt;-1*VALUE(MID(K151,1,2)), "No", "Yes"))))</f>
        <v>No</v>
      </c>
    </row>
    <row r="152" spans="1:12" ht="25.5" x14ac:dyDescent="0.2">
      <c r="A152" s="4" t="s">
        <v>1346</v>
      </c>
      <c r="B152" s="34" t="s">
        <v>217</v>
      </c>
      <c r="C152" s="46">
        <v>79.334627831999995</v>
      </c>
      <c r="D152" s="43" t="str">
        <f t="shared" si="21"/>
        <v>N/A</v>
      </c>
      <c r="E152" s="46">
        <v>187.49244060000001</v>
      </c>
      <c r="F152" s="43" t="str">
        <f t="shared" si="22"/>
        <v>N/A</v>
      </c>
      <c r="G152" s="46">
        <v>259.48607594999999</v>
      </c>
      <c r="H152" s="43" t="str">
        <f t="shared" si="23"/>
        <v>N/A</v>
      </c>
      <c r="I152" s="12">
        <v>136.30000000000001</v>
      </c>
      <c r="J152" s="12">
        <v>38.4</v>
      </c>
      <c r="K152" s="44" t="s">
        <v>732</v>
      </c>
      <c r="L152" s="9" t="str">
        <f t="shared" si="24"/>
        <v>No</v>
      </c>
    </row>
    <row r="153" spans="1:12" ht="25.5" x14ac:dyDescent="0.2">
      <c r="A153" s="4" t="s">
        <v>1347</v>
      </c>
      <c r="B153" s="34" t="s">
        <v>217</v>
      </c>
      <c r="C153" s="46">
        <v>36.932860034999997</v>
      </c>
      <c r="D153" s="43" t="str">
        <f t="shared" si="21"/>
        <v>N/A</v>
      </c>
      <c r="E153" s="46">
        <v>33.735689086999997</v>
      </c>
      <c r="F153" s="43" t="str">
        <f t="shared" si="22"/>
        <v>N/A</v>
      </c>
      <c r="G153" s="46">
        <v>517.71203356000001</v>
      </c>
      <c r="H153" s="43" t="str">
        <f t="shared" si="23"/>
        <v>N/A</v>
      </c>
      <c r="I153" s="12">
        <v>-8.66</v>
      </c>
      <c r="J153" s="12">
        <v>1435</v>
      </c>
      <c r="K153" s="44" t="s">
        <v>732</v>
      </c>
      <c r="L153" s="9" t="str">
        <f t="shared" si="24"/>
        <v>No</v>
      </c>
    </row>
    <row r="154" spans="1:12" ht="25.5" x14ac:dyDescent="0.2">
      <c r="A154" s="4" t="s">
        <v>1348</v>
      </c>
      <c r="B154" s="34" t="s">
        <v>217</v>
      </c>
      <c r="C154" s="46">
        <v>7.9336199079999998</v>
      </c>
      <c r="D154" s="43" t="str">
        <f t="shared" si="21"/>
        <v>N/A</v>
      </c>
      <c r="E154" s="46">
        <v>7.8700272321</v>
      </c>
      <c r="F154" s="43" t="str">
        <f t="shared" si="22"/>
        <v>N/A</v>
      </c>
      <c r="G154" s="46">
        <v>134.22597002000001</v>
      </c>
      <c r="H154" s="43" t="str">
        <f t="shared" si="23"/>
        <v>N/A</v>
      </c>
      <c r="I154" s="12">
        <v>-0.80200000000000005</v>
      </c>
      <c r="J154" s="12">
        <v>1606</v>
      </c>
      <c r="K154" s="44" t="s">
        <v>732</v>
      </c>
      <c r="L154" s="9" t="str">
        <f t="shared" si="24"/>
        <v>No</v>
      </c>
    </row>
    <row r="155" spans="1:12" ht="25.5" x14ac:dyDescent="0.2">
      <c r="A155" s="2" t="s">
        <v>1349</v>
      </c>
      <c r="B155" s="34" t="s">
        <v>217</v>
      </c>
      <c r="C155" s="46">
        <v>115.8070678</v>
      </c>
      <c r="D155" s="43" t="str">
        <f t="shared" si="21"/>
        <v>N/A</v>
      </c>
      <c r="E155" s="46">
        <v>124.72772509000001</v>
      </c>
      <c r="F155" s="43" t="str">
        <f t="shared" si="22"/>
        <v>N/A</v>
      </c>
      <c r="G155" s="46">
        <v>541.14343154999995</v>
      </c>
      <c r="H155" s="43" t="str">
        <f t="shared" si="23"/>
        <v>N/A</v>
      </c>
      <c r="I155" s="12">
        <v>7.7030000000000003</v>
      </c>
      <c r="J155" s="12">
        <v>333.9</v>
      </c>
      <c r="K155" s="44" t="s">
        <v>732</v>
      </c>
      <c r="L155" s="9" t="str">
        <f t="shared" si="24"/>
        <v>No</v>
      </c>
    </row>
    <row r="156" spans="1:12" ht="25.5" x14ac:dyDescent="0.2">
      <c r="A156" s="2" t="s">
        <v>1350</v>
      </c>
      <c r="B156" s="34" t="s">
        <v>217</v>
      </c>
      <c r="C156" s="46">
        <v>219.93204888</v>
      </c>
      <c r="D156" s="43" t="str">
        <f t="shared" si="21"/>
        <v>N/A</v>
      </c>
      <c r="E156" s="46">
        <v>211.21906059</v>
      </c>
      <c r="F156" s="43" t="str">
        <f t="shared" si="22"/>
        <v>N/A</v>
      </c>
      <c r="G156" s="46">
        <v>204.85309251999999</v>
      </c>
      <c r="H156" s="43" t="str">
        <f t="shared" si="23"/>
        <v>N/A</v>
      </c>
      <c r="I156" s="12">
        <v>-3.96</v>
      </c>
      <c r="J156" s="12">
        <v>-3.01</v>
      </c>
      <c r="K156" s="44" t="s">
        <v>732</v>
      </c>
      <c r="L156" s="9" t="str">
        <f t="shared" si="24"/>
        <v>Yes</v>
      </c>
    </row>
    <row r="157" spans="1:12" ht="25.5" x14ac:dyDescent="0.2">
      <c r="A157" s="2" t="s">
        <v>1351</v>
      </c>
      <c r="B157" s="34" t="s">
        <v>217</v>
      </c>
      <c r="C157" s="46">
        <v>3367.1035599000002</v>
      </c>
      <c r="D157" s="43" t="str">
        <f t="shared" si="21"/>
        <v>N/A</v>
      </c>
      <c r="E157" s="46">
        <v>10992.634989</v>
      </c>
      <c r="F157" s="43" t="str">
        <f t="shared" si="22"/>
        <v>N/A</v>
      </c>
      <c r="G157" s="46">
        <v>12905.663291000001</v>
      </c>
      <c r="H157" s="43" t="str">
        <f t="shared" si="23"/>
        <v>N/A</v>
      </c>
      <c r="I157" s="12">
        <v>226.5</v>
      </c>
      <c r="J157" s="12">
        <v>17.399999999999999</v>
      </c>
      <c r="K157" s="44" t="s">
        <v>732</v>
      </c>
      <c r="L157" s="9" t="str">
        <f t="shared" si="24"/>
        <v>Yes</v>
      </c>
    </row>
    <row r="158" spans="1:12" ht="25.5" x14ac:dyDescent="0.2">
      <c r="A158" s="2" t="s">
        <v>1352</v>
      </c>
      <c r="B158" s="34" t="s">
        <v>217</v>
      </c>
      <c r="C158" s="46">
        <v>844.16731193999999</v>
      </c>
      <c r="D158" s="43" t="str">
        <f t="shared" si="21"/>
        <v>N/A</v>
      </c>
      <c r="E158" s="46">
        <v>871.73983371999998</v>
      </c>
      <c r="F158" s="43" t="str">
        <f t="shared" si="22"/>
        <v>N/A</v>
      </c>
      <c r="G158" s="46">
        <v>858.13238514</v>
      </c>
      <c r="H158" s="43" t="str">
        <f t="shared" si="23"/>
        <v>N/A</v>
      </c>
      <c r="I158" s="12">
        <v>3.266</v>
      </c>
      <c r="J158" s="12">
        <v>-1.56</v>
      </c>
      <c r="K158" s="44" t="s">
        <v>732</v>
      </c>
      <c r="L158" s="9" t="str">
        <f t="shared" si="24"/>
        <v>Yes</v>
      </c>
    </row>
    <row r="159" spans="1:12" ht="25.5" x14ac:dyDescent="0.2">
      <c r="A159" s="2" t="s">
        <v>1353</v>
      </c>
      <c r="B159" s="34" t="s">
        <v>217</v>
      </c>
      <c r="C159" s="46">
        <v>78.239258488000004</v>
      </c>
      <c r="D159" s="43" t="str">
        <f t="shared" si="21"/>
        <v>N/A</v>
      </c>
      <c r="E159" s="46">
        <v>67.270663479999996</v>
      </c>
      <c r="F159" s="43" t="str">
        <f t="shared" si="22"/>
        <v>N/A</v>
      </c>
      <c r="G159" s="46">
        <v>71.122064299000002</v>
      </c>
      <c r="H159" s="43" t="str">
        <f t="shared" si="23"/>
        <v>N/A</v>
      </c>
      <c r="I159" s="12">
        <v>-14</v>
      </c>
      <c r="J159" s="12">
        <v>5.7249999999999996</v>
      </c>
      <c r="K159" s="44" t="s">
        <v>732</v>
      </c>
      <c r="L159" s="9" t="str">
        <f t="shared" si="24"/>
        <v>Yes</v>
      </c>
    </row>
    <row r="160" spans="1:12" ht="25.5" x14ac:dyDescent="0.2">
      <c r="A160" s="4" t="s">
        <v>1354</v>
      </c>
      <c r="B160" s="34" t="s">
        <v>217</v>
      </c>
      <c r="C160" s="46">
        <v>0.3056715129</v>
      </c>
      <c r="D160" s="43" t="str">
        <f t="shared" si="21"/>
        <v>N/A</v>
      </c>
      <c r="E160" s="46">
        <v>0.55335556480000003</v>
      </c>
      <c r="F160" s="43" t="str">
        <f t="shared" si="22"/>
        <v>N/A</v>
      </c>
      <c r="G160" s="46">
        <v>0.36374426240000002</v>
      </c>
      <c r="H160" s="43" t="str">
        <f t="shared" si="23"/>
        <v>N/A</v>
      </c>
      <c r="I160" s="12">
        <v>81.03</v>
      </c>
      <c r="J160" s="12">
        <v>-34.299999999999997</v>
      </c>
      <c r="K160" s="44" t="s">
        <v>732</v>
      </c>
      <c r="L160" s="9" t="str">
        <f t="shared" si="24"/>
        <v>No</v>
      </c>
    </row>
    <row r="161" spans="1:12" x14ac:dyDescent="0.2">
      <c r="A161" s="4" t="s">
        <v>1355</v>
      </c>
      <c r="B161" s="34" t="s">
        <v>217</v>
      </c>
      <c r="C161" s="46">
        <v>703.52391432000002</v>
      </c>
      <c r="D161" s="43" t="str">
        <f t="shared" si="21"/>
        <v>N/A</v>
      </c>
      <c r="E161" s="46">
        <v>679.70379591999995</v>
      </c>
      <c r="F161" s="43" t="str">
        <f t="shared" si="22"/>
        <v>N/A</v>
      </c>
      <c r="G161" s="46">
        <v>668.18365009000001</v>
      </c>
      <c r="H161" s="43" t="str">
        <f t="shared" si="23"/>
        <v>N/A</v>
      </c>
      <c r="I161" s="12">
        <v>-3.39</v>
      </c>
      <c r="J161" s="12">
        <v>-1.69</v>
      </c>
      <c r="K161" s="44" t="s">
        <v>732</v>
      </c>
      <c r="L161" s="9" t="str">
        <f t="shared" si="24"/>
        <v>Yes</v>
      </c>
    </row>
    <row r="162" spans="1:12" x14ac:dyDescent="0.2">
      <c r="A162" s="4" t="s">
        <v>1356</v>
      </c>
      <c r="B162" s="34" t="s">
        <v>217</v>
      </c>
      <c r="C162" s="46">
        <v>151.46019416999999</v>
      </c>
      <c r="D162" s="43" t="str">
        <f t="shared" si="21"/>
        <v>N/A</v>
      </c>
      <c r="E162" s="46">
        <v>391.53131748999999</v>
      </c>
      <c r="F162" s="43" t="str">
        <f t="shared" si="22"/>
        <v>N/A</v>
      </c>
      <c r="G162" s="46">
        <v>357.13417722000003</v>
      </c>
      <c r="H162" s="43" t="str">
        <f t="shared" si="23"/>
        <v>N/A</v>
      </c>
      <c r="I162" s="12">
        <v>158.5</v>
      </c>
      <c r="J162" s="12">
        <v>-8.7899999999999991</v>
      </c>
      <c r="K162" s="44" t="s">
        <v>732</v>
      </c>
      <c r="L162" s="9" t="str">
        <f t="shared" si="24"/>
        <v>Yes</v>
      </c>
    </row>
    <row r="163" spans="1:12" ht="25.5" x14ac:dyDescent="0.2">
      <c r="A163" s="4" t="s">
        <v>1357</v>
      </c>
      <c r="B163" s="34" t="s">
        <v>217</v>
      </c>
      <c r="C163" s="46">
        <v>2360.4513585</v>
      </c>
      <c r="D163" s="43" t="str">
        <f t="shared" si="21"/>
        <v>N/A</v>
      </c>
      <c r="E163" s="46">
        <v>2319.665403</v>
      </c>
      <c r="F163" s="43" t="str">
        <f t="shared" si="22"/>
        <v>N/A</v>
      </c>
      <c r="G163" s="46">
        <v>2392.4746623999999</v>
      </c>
      <c r="H163" s="43" t="str">
        <f t="shared" si="23"/>
        <v>N/A</v>
      </c>
      <c r="I163" s="12">
        <v>-1.73</v>
      </c>
      <c r="J163" s="12">
        <v>3.1389999999999998</v>
      </c>
      <c r="K163" s="44" t="s">
        <v>732</v>
      </c>
      <c r="L163" s="9" t="str">
        <f t="shared" si="24"/>
        <v>Yes</v>
      </c>
    </row>
    <row r="164" spans="1:12" x14ac:dyDescent="0.2">
      <c r="A164" s="4" t="s">
        <v>1358</v>
      </c>
      <c r="B164" s="34" t="s">
        <v>217</v>
      </c>
      <c r="C164" s="46">
        <v>318.76930965000003</v>
      </c>
      <c r="D164" s="43" t="str">
        <f t="shared" si="21"/>
        <v>N/A</v>
      </c>
      <c r="E164" s="46">
        <v>313.51889381000001</v>
      </c>
      <c r="F164" s="43" t="str">
        <f t="shared" si="22"/>
        <v>N/A</v>
      </c>
      <c r="G164" s="46">
        <v>300.58773903999997</v>
      </c>
      <c r="H164" s="43" t="str">
        <f t="shared" si="23"/>
        <v>N/A</v>
      </c>
      <c r="I164" s="12">
        <v>-1.65</v>
      </c>
      <c r="J164" s="12">
        <v>-4.12</v>
      </c>
      <c r="K164" s="44" t="s">
        <v>732</v>
      </c>
      <c r="L164" s="9" t="str">
        <f t="shared" si="24"/>
        <v>Yes</v>
      </c>
    </row>
    <row r="165" spans="1:12" x14ac:dyDescent="0.2">
      <c r="A165" s="4" t="s">
        <v>1359</v>
      </c>
      <c r="B165" s="34" t="s">
        <v>217</v>
      </c>
      <c r="C165" s="46">
        <v>374.27044768000002</v>
      </c>
      <c r="D165" s="43" t="str">
        <f t="shared" si="21"/>
        <v>N/A</v>
      </c>
      <c r="E165" s="46">
        <v>374.80644279000001</v>
      </c>
      <c r="F165" s="43" t="str">
        <f t="shared" si="22"/>
        <v>N/A</v>
      </c>
      <c r="G165" s="46">
        <v>382.8475578</v>
      </c>
      <c r="H165" s="43" t="str">
        <f t="shared" si="23"/>
        <v>N/A</v>
      </c>
      <c r="I165" s="12">
        <v>0.14319999999999999</v>
      </c>
      <c r="J165" s="12">
        <v>2.145</v>
      </c>
      <c r="K165" s="44" t="s">
        <v>732</v>
      </c>
      <c r="L165" s="9" t="str">
        <f t="shared" si="24"/>
        <v>Yes</v>
      </c>
    </row>
    <row r="166" spans="1:12" x14ac:dyDescent="0.2">
      <c r="A166" s="4" t="s">
        <v>1360</v>
      </c>
      <c r="B166" s="34" t="s">
        <v>217</v>
      </c>
      <c r="C166" s="46">
        <v>1666.1093616999999</v>
      </c>
      <c r="D166" s="43" t="str">
        <f t="shared" si="21"/>
        <v>N/A</v>
      </c>
      <c r="E166" s="46">
        <v>1648.6426062</v>
      </c>
      <c r="F166" s="43" t="str">
        <f t="shared" si="22"/>
        <v>N/A</v>
      </c>
      <c r="G166" s="46">
        <v>1550.3226996999999</v>
      </c>
      <c r="H166" s="43" t="str">
        <f t="shared" si="23"/>
        <v>N/A</v>
      </c>
      <c r="I166" s="12">
        <v>-1.05</v>
      </c>
      <c r="J166" s="12">
        <v>-5.96</v>
      </c>
      <c r="K166" s="44" t="s">
        <v>732</v>
      </c>
      <c r="L166" s="9" t="str">
        <f t="shared" si="24"/>
        <v>Yes</v>
      </c>
    </row>
    <row r="167" spans="1:12" x14ac:dyDescent="0.2">
      <c r="A167" s="45" t="s">
        <v>1361</v>
      </c>
      <c r="B167" s="34" t="s">
        <v>217</v>
      </c>
      <c r="C167" s="46">
        <v>742.62588997</v>
      </c>
      <c r="D167" s="43" t="str">
        <f t="shared" si="21"/>
        <v>N/A</v>
      </c>
      <c r="E167" s="46">
        <v>1904.4730022000001</v>
      </c>
      <c r="F167" s="43" t="str">
        <f t="shared" si="22"/>
        <v>N/A</v>
      </c>
      <c r="G167" s="46">
        <v>1740.0658228</v>
      </c>
      <c r="H167" s="43" t="str">
        <f t="shared" si="23"/>
        <v>N/A</v>
      </c>
      <c r="I167" s="12">
        <v>156.5</v>
      </c>
      <c r="J167" s="12">
        <v>-8.6300000000000008</v>
      </c>
      <c r="K167" s="44" t="s">
        <v>732</v>
      </c>
      <c r="L167" s="9" t="str">
        <f t="shared" si="24"/>
        <v>Yes</v>
      </c>
    </row>
    <row r="168" spans="1:12" x14ac:dyDescent="0.2">
      <c r="A168" s="45" t="s">
        <v>1362</v>
      </c>
      <c r="B168" s="34" t="s">
        <v>217</v>
      </c>
      <c r="C168" s="46">
        <v>4070.5482264000002</v>
      </c>
      <c r="D168" s="43" t="str">
        <f t="shared" si="21"/>
        <v>N/A</v>
      </c>
      <c r="E168" s="46">
        <v>4141.5297238000003</v>
      </c>
      <c r="F168" s="43" t="str">
        <f t="shared" si="22"/>
        <v>N/A</v>
      </c>
      <c r="G168" s="46">
        <v>4299.6084059000004</v>
      </c>
      <c r="H168" s="43" t="str">
        <f t="shared" si="23"/>
        <v>N/A</v>
      </c>
      <c r="I168" s="12">
        <v>1.744</v>
      </c>
      <c r="J168" s="12">
        <v>3.8170000000000002</v>
      </c>
      <c r="K168" s="44" t="s">
        <v>732</v>
      </c>
      <c r="L168" s="9" t="str">
        <f t="shared" si="24"/>
        <v>Yes</v>
      </c>
    </row>
    <row r="169" spans="1:12" x14ac:dyDescent="0.2">
      <c r="A169" s="45" t="s">
        <v>1363</v>
      </c>
      <c r="B169" s="34" t="s">
        <v>217</v>
      </c>
      <c r="C169" s="46">
        <v>936.33023921999995</v>
      </c>
      <c r="D169" s="43" t="str">
        <f t="shared" si="21"/>
        <v>N/A</v>
      </c>
      <c r="E169" s="46">
        <v>974.08713638999996</v>
      </c>
      <c r="F169" s="43" t="str">
        <f t="shared" si="22"/>
        <v>N/A</v>
      </c>
      <c r="G169" s="46">
        <v>954.64232766999999</v>
      </c>
      <c r="H169" s="43" t="str">
        <f t="shared" si="23"/>
        <v>N/A</v>
      </c>
      <c r="I169" s="12">
        <v>4.032</v>
      </c>
      <c r="J169" s="12">
        <v>-2</v>
      </c>
      <c r="K169" s="44" t="s">
        <v>732</v>
      </c>
      <c r="L169" s="9" t="str">
        <f t="shared" si="24"/>
        <v>Yes</v>
      </c>
    </row>
    <row r="170" spans="1:12" x14ac:dyDescent="0.2">
      <c r="A170" s="45" t="s">
        <v>1364</v>
      </c>
      <c r="B170" s="34" t="s">
        <v>217</v>
      </c>
      <c r="C170" s="46">
        <v>2293.3373111000001</v>
      </c>
      <c r="D170" s="43" t="str">
        <f t="shared" si="21"/>
        <v>N/A</v>
      </c>
      <c r="E170" s="46">
        <v>1918.7914105</v>
      </c>
      <c r="F170" s="43" t="str">
        <f t="shared" si="22"/>
        <v>N/A</v>
      </c>
      <c r="G170" s="46">
        <v>1152.6580799000001</v>
      </c>
      <c r="H170" s="43" t="str">
        <f t="shared" si="23"/>
        <v>N/A</v>
      </c>
      <c r="I170" s="12">
        <v>-16.3</v>
      </c>
      <c r="J170" s="12">
        <v>-39.9</v>
      </c>
      <c r="K170" s="44" t="s">
        <v>732</v>
      </c>
      <c r="L170" s="9" t="str">
        <f t="shared" si="24"/>
        <v>No</v>
      </c>
    </row>
    <row r="171" spans="1:12" x14ac:dyDescent="0.2">
      <c r="A171" s="45" t="s">
        <v>85</v>
      </c>
      <c r="B171" s="34" t="s">
        <v>217</v>
      </c>
      <c r="C171" s="8">
        <v>0.67594033099999995</v>
      </c>
      <c r="D171" s="43" t="str">
        <f t="shared" ref="D171:D202" si="25">IF($B171="N/A","N/A",IF(C171&gt;10,"No",IF(C171&lt;-10,"No","Yes")))</f>
        <v>N/A</v>
      </c>
      <c r="E171" s="8">
        <v>0.69763675179999995</v>
      </c>
      <c r="F171" s="43" t="str">
        <f t="shared" ref="F171:F202" si="26">IF($B171="N/A","N/A",IF(E171&gt;10,"No",IF(E171&lt;-10,"No","Yes")))</f>
        <v>N/A</v>
      </c>
      <c r="G171" s="8">
        <v>4.2416371529000001</v>
      </c>
      <c r="H171" s="43" t="str">
        <f t="shared" ref="H171:H202" si="27">IF($B171="N/A","N/A",IF(G171&gt;10,"No",IF(G171&lt;-10,"No","Yes")))</f>
        <v>N/A</v>
      </c>
      <c r="I171" s="12">
        <v>3.21</v>
      </c>
      <c r="J171" s="12">
        <v>508</v>
      </c>
      <c r="K171" s="44" t="s">
        <v>732</v>
      </c>
      <c r="L171" s="9" t="str">
        <f t="shared" ref="L171:L202" si="28">IF(J171="Div by 0", "N/A", IF(K171="N/A","N/A", IF(J171&gt;VALUE(MID(K171,1,2)), "No", IF(J171&lt;-1*VALUE(MID(K171,1,2)), "No", "Yes"))))</f>
        <v>No</v>
      </c>
    </row>
    <row r="172" spans="1:12" x14ac:dyDescent="0.2">
      <c r="A172" s="45" t="s">
        <v>465</v>
      </c>
      <c r="B172" s="34" t="s">
        <v>217</v>
      </c>
      <c r="C172" s="8">
        <v>6.6666666667000003</v>
      </c>
      <c r="D172" s="43" t="str">
        <f t="shared" si="25"/>
        <v>N/A</v>
      </c>
      <c r="E172" s="8">
        <v>14.470842333</v>
      </c>
      <c r="F172" s="43" t="str">
        <f t="shared" si="26"/>
        <v>N/A</v>
      </c>
      <c r="G172" s="8">
        <v>15.949367089000001</v>
      </c>
      <c r="H172" s="43" t="str">
        <f t="shared" si="27"/>
        <v>N/A</v>
      </c>
      <c r="I172" s="12">
        <v>117.1</v>
      </c>
      <c r="J172" s="12">
        <v>10.220000000000001</v>
      </c>
      <c r="K172" s="44" t="s">
        <v>732</v>
      </c>
      <c r="L172" s="9" t="str">
        <f t="shared" si="28"/>
        <v>Yes</v>
      </c>
    </row>
    <row r="173" spans="1:12" x14ac:dyDescent="0.2">
      <c r="A173" s="45" t="s">
        <v>466</v>
      </c>
      <c r="B173" s="34" t="s">
        <v>217</v>
      </c>
      <c r="C173" s="8">
        <v>0.51763430109999997</v>
      </c>
      <c r="D173" s="43" t="str">
        <f t="shared" si="25"/>
        <v>N/A</v>
      </c>
      <c r="E173" s="8">
        <v>0.52959219759999998</v>
      </c>
      <c r="F173" s="43" t="str">
        <f t="shared" si="26"/>
        <v>N/A</v>
      </c>
      <c r="G173" s="8">
        <v>6.9228925290000003</v>
      </c>
      <c r="H173" s="43" t="str">
        <f t="shared" si="27"/>
        <v>N/A</v>
      </c>
      <c r="I173" s="12">
        <v>2.31</v>
      </c>
      <c r="J173" s="12">
        <v>1207</v>
      </c>
      <c r="K173" s="44" t="s">
        <v>732</v>
      </c>
      <c r="L173" s="9" t="str">
        <f t="shared" si="28"/>
        <v>No</v>
      </c>
    </row>
    <row r="174" spans="1:12" x14ac:dyDescent="0.2">
      <c r="A174" s="2" t="s">
        <v>467</v>
      </c>
      <c r="B174" s="34" t="s">
        <v>217</v>
      </c>
      <c r="C174" s="8">
        <v>0.1092565851</v>
      </c>
      <c r="D174" s="43" t="str">
        <f t="shared" si="25"/>
        <v>N/A</v>
      </c>
      <c r="E174" s="8">
        <v>0.11013582719999999</v>
      </c>
      <c r="F174" s="43" t="str">
        <f t="shared" si="26"/>
        <v>N/A</v>
      </c>
      <c r="G174" s="8">
        <v>1.6715842164000001</v>
      </c>
      <c r="H174" s="43" t="str">
        <f t="shared" si="27"/>
        <v>N/A</v>
      </c>
      <c r="I174" s="12">
        <v>0.80469999999999997</v>
      </c>
      <c r="J174" s="12">
        <v>1418</v>
      </c>
      <c r="K174" s="44" t="s">
        <v>732</v>
      </c>
      <c r="L174" s="9" t="str">
        <f t="shared" si="28"/>
        <v>No</v>
      </c>
    </row>
    <row r="175" spans="1:12" x14ac:dyDescent="0.2">
      <c r="A175" s="2" t="s">
        <v>468</v>
      </c>
      <c r="B175" s="34" t="s">
        <v>217</v>
      </c>
      <c r="C175" s="8">
        <v>4.4551605008999999</v>
      </c>
      <c r="D175" s="43" t="str">
        <f t="shared" si="25"/>
        <v>N/A</v>
      </c>
      <c r="E175" s="8">
        <v>4.5565860775000004</v>
      </c>
      <c r="F175" s="43" t="str">
        <f t="shared" si="26"/>
        <v>N/A</v>
      </c>
      <c r="G175" s="8">
        <v>16.388717315000001</v>
      </c>
      <c r="H175" s="43" t="str">
        <f t="shared" si="27"/>
        <v>N/A</v>
      </c>
      <c r="I175" s="12">
        <v>2.2770000000000001</v>
      </c>
      <c r="J175" s="12">
        <v>259.7</v>
      </c>
      <c r="K175" s="44" t="s">
        <v>732</v>
      </c>
      <c r="L175" s="9" t="str">
        <f t="shared" si="28"/>
        <v>No</v>
      </c>
    </row>
    <row r="176" spans="1:12" x14ac:dyDescent="0.2">
      <c r="A176" s="2" t="s">
        <v>1365</v>
      </c>
      <c r="B176" s="34" t="s">
        <v>217</v>
      </c>
      <c r="C176" s="8">
        <v>0.70991824849999996</v>
      </c>
      <c r="D176" s="43" t="str">
        <f t="shared" si="25"/>
        <v>N/A</v>
      </c>
      <c r="E176" s="8">
        <v>0.66435986160000005</v>
      </c>
      <c r="F176" s="43" t="str">
        <f t="shared" si="26"/>
        <v>N/A</v>
      </c>
      <c r="G176" s="8">
        <v>0.65003311750000003</v>
      </c>
      <c r="H176" s="43" t="str">
        <f t="shared" si="27"/>
        <v>N/A</v>
      </c>
      <c r="I176" s="12">
        <v>-6.42</v>
      </c>
      <c r="J176" s="12">
        <v>-2.16</v>
      </c>
      <c r="K176" s="44" t="s">
        <v>732</v>
      </c>
      <c r="L176" s="9" t="str">
        <f t="shared" si="28"/>
        <v>Yes</v>
      </c>
    </row>
    <row r="177" spans="1:12" x14ac:dyDescent="0.2">
      <c r="A177" s="2" t="s">
        <v>1366</v>
      </c>
      <c r="B177" s="34" t="s">
        <v>217</v>
      </c>
      <c r="C177" s="8">
        <v>9.9676375405000002</v>
      </c>
      <c r="D177" s="43" t="str">
        <f t="shared" si="25"/>
        <v>N/A</v>
      </c>
      <c r="E177" s="8">
        <v>31.101511879</v>
      </c>
      <c r="F177" s="43" t="str">
        <f t="shared" si="26"/>
        <v>N/A</v>
      </c>
      <c r="G177" s="8">
        <v>35.189873417999998</v>
      </c>
      <c r="H177" s="43" t="str">
        <f t="shared" si="27"/>
        <v>N/A</v>
      </c>
      <c r="I177" s="12">
        <v>212</v>
      </c>
      <c r="J177" s="12">
        <v>13.15</v>
      </c>
      <c r="K177" s="44" t="s">
        <v>732</v>
      </c>
      <c r="L177" s="9" t="str">
        <f t="shared" si="28"/>
        <v>Yes</v>
      </c>
    </row>
    <row r="178" spans="1:12" x14ac:dyDescent="0.2">
      <c r="A178" s="2" t="s">
        <v>1367</v>
      </c>
      <c r="B178" s="34" t="s">
        <v>217</v>
      </c>
      <c r="C178" s="8">
        <v>2.4399129087000002</v>
      </c>
      <c r="D178" s="43" t="str">
        <f t="shared" si="25"/>
        <v>N/A</v>
      </c>
      <c r="E178" s="8">
        <v>2.4177035106</v>
      </c>
      <c r="F178" s="43" t="str">
        <f t="shared" si="26"/>
        <v>N/A</v>
      </c>
      <c r="G178" s="8">
        <v>2.4426687974000001</v>
      </c>
      <c r="H178" s="43" t="str">
        <f t="shared" si="27"/>
        <v>N/A</v>
      </c>
      <c r="I178" s="12">
        <v>-0.91</v>
      </c>
      <c r="J178" s="12">
        <v>1.0329999999999999</v>
      </c>
      <c r="K178" s="44" t="s">
        <v>732</v>
      </c>
      <c r="L178" s="9" t="str">
        <f t="shared" si="28"/>
        <v>Yes</v>
      </c>
    </row>
    <row r="179" spans="1:12" x14ac:dyDescent="0.2">
      <c r="A179" s="2" t="s">
        <v>1368</v>
      </c>
      <c r="B179" s="34" t="s">
        <v>217</v>
      </c>
      <c r="C179" s="8">
        <v>0.33023250609999999</v>
      </c>
      <c r="D179" s="43" t="str">
        <f t="shared" si="25"/>
        <v>N/A</v>
      </c>
      <c r="E179" s="8">
        <v>0.29667968589999999</v>
      </c>
      <c r="F179" s="43" t="str">
        <f t="shared" si="26"/>
        <v>N/A</v>
      </c>
      <c r="G179" s="8">
        <v>0.29658373799999999</v>
      </c>
      <c r="H179" s="43" t="str">
        <f t="shared" si="27"/>
        <v>N/A</v>
      </c>
      <c r="I179" s="12">
        <v>-10.199999999999999</v>
      </c>
      <c r="J179" s="12">
        <v>-3.2000000000000001E-2</v>
      </c>
      <c r="K179" s="44" t="s">
        <v>732</v>
      </c>
      <c r="L179" s="9" t="str">
        <f t="shared" si="28"/>
        <v>Yes</v>
      </c>
    </row>
    <row r="180" spans="1:12" x14ac:dyDescent="0.2">
      <c r="A180" s="2" t="s">
        <v>1369</v>
      </c>
      <c r="B180" s="34" t="s">
        <v>217</v>
      </c>
      <c r="C180" s="8">
        <v>5.7578810999999999E-3</v>
      </c>
      <c r="D180" s="43" t="str">
        <f t="shared" si="25"/>
        <v>N/A</v>
      </c>
      <c r="E180" s="8">
        <v>3.9078782999999997E-3</v>
      </c>
      <c r="F180" s="43" t="str">
        <f t="shared" si="26"/>
        <v>N/A</v>
      </c>
      <c r="G180" s="8">
        <v>4.8444331E-3</v>
      </c>
      <c r="H180" s="43" t="str">
        <f t="shared" si="27"/>
        <v>N/A</v>
      </c>
      <c r="I180" s="12">
        <v>-32.1</v>
      </c>
      <c r="J180" s="12">
        <v>23.97</v>
      </c>
      <c r="K180" s="44" t="s">
        <v>732</v>
      </c>
      <c r="L180" s="9" t="str">
        <f t="shared" si="28"/>
        <v>Yes</v>
      </c>
    </row>
    <row r="181" spans="1:12" x14ac:dyDescent="0.2">
      <c r="A181" s="2" t="s">
        <v>86</v>
      </c>
      <c r="B181" s="34" t="s">
        <v>217</v>
      </c>
      <c r="C181" s="8">
        <v>2.2158209617</v>
      </c>
      <c r="D181" s="43" t="str">
        <f t="shared" si="25"/>
        <v>N/A</v>
      </c>
      <c r="E181" s="8">
        <v>3.9893617021000001</v>
      </c>
      <c r="F181" s="43" t="str">
        <f t="shared" si="26"/>
        <v>N/A</v>
      </c>
      <c r="G181" s="8">
        <v>3.2842105262999999</v>
      </c>
      <c r="H181" s="43" t="str">
        <f t="shared" si="27"/>
        <v>N/A</v>
      </c>
      <c r="I181" s="12">
        <v>80.040000000000006</v>
      </c>
      <c r="J181" s="12">
        <v>-17.7</v>
      </c>
      <c r="K181" s="44" t="s">
        <v>732</v>
      </c>
      <c r="L181" s="9" t="str">
        <f t="shared" si="28"/>
        <v>Yes</v>
      </c>
    </row>
    <row r="182" spans="1:12" x14ac:dyDescent="0.2">
      <c r="A182" s="2" t="s">
        <v>87</v>
      </c>
      <c r="B182" s="34" t="s">
        <v>217</v>
      </c>
      <c r="C182" s="8">
        <v>78.517618966000001</v>
      </c>
      <c r="D182" s="43" t="str">
        <f t="shared" si="25"/>
        <v>N/A</v>
      </c>
      <c r="E182" s="8">
        <v>74.899065007999994</v>
      </c>
      <c r="F182" s="43" t="str">
        <f t="shared" si="26"/>
        <v>N/A</v>
      </c>
      <c r="G182" s="8">
        <v>72.873091639999998</v>
      </c>
      <c r="H182" s="43" t="str">
        <f t="shared" si="27"/>
        <v>N/A</v>
      </c>
      <c r="I182" s="12">
        <v>-4.6100000000000003</v>
      </c>
      <c r="J182" s="12">
        <v>-2.7</v>
      </c>
      <c r="K182" s="44" t="s">
        <v>732</v>
      </c>
      <c r="L182" s="9" t="str">
        <f t="shared" si="28"/>
        <v>Yes</v>
      </c>
    </row>
    <row r="183" spans="1:12" x14ac:dyDescent="0.2">
      <c r="A183" s="2" t="s">
        <v>469</v>
      </c>
      <c r="B183" s="34" t="s">
        <v>217</v>
      </c>
      <c r="C183" s="8">
        <v>13.268608413999999</v>
      </c>
      <c r="D183" s="43" t="str">
        <f t="shared" si="25"/>
        <v>N/A</v>
      </c>
      <c r="E183" s="8">
        <v>39.740820734000003</v>
      </c>
      <c r="F183" s="43" t="str">
        <f t="shared" si="26"/>
        <v>N/A</v>
      </c>
      <c r="G183" s="8">
        <v>40.759493671000001</v>
      </c>
      <c r="H183" s="43" t="str">
        <f t="shared" si="27"/>
        <v>N/A</v>
      </c>
      <c r="I183" s="12">
        <v>199.5</v>
      </c>
      <c r="J183" s="12">
        <v>2.5630000000000002</v>
      </c>
      <c r="K183" s="44" t="s">
        <v>732</v>
      </c>
      <c r="L183" s="9" t="str">
        <f t="shared" si="28"/>
        <v>Yes</v>
      </c>
    </row>
    <row r="184" spans="1:12" x14ac:dyDescent="0.2">
      <c r="A184" s="2" t="s">
        <v>470</v>
      </c>
      <c r="B184" s="34" t="s">
        <v>217</v>
      </c>
      <c r="C184" s="8">
        <v>82.644425053000006</v>
      </c>
      <c r="D184" s="43" t="str">
        <f t="shared" si="25"/>
        <v>N/A</v>
      </c>
      <c r="E184" s="8">
        <v>82.405861697000006</v>
      </c>
      <c r="F184" s="43" t="str">
        <f t="shared" si="26"/>
        <v>N/A</v>
      </c>
      <c r="G184" s="8">
        <v>82.282061526000007</v>
      </c>
      <c r="H184" s="43" t="str">
        <f t="shared" si="27"/>
        <v>N/A</v>
      </c>
      <c r="I184" s="12">
        <v>-0.28899999999999998</v>
      </c>
      <c r="J184" s="12">
        <v>-0.15</v>
      </c>
      <c r="K184" s="44" t="s">
        <v>732</v>
      </c>
      <c r="L184" s="9" t="str">
        <f t="shared" si="28"/>
        <v>Yes</v>
      </c>
    </row>
    <row r="185" spans="1:12" x14ac:dyDescent="0.2">
      <c r="A185" s="2" t="s">
        <v>471</v>
      </c>
      <c r="B185" s="34" t="s">
        <v>217</v>
      </c>
      <c r="C185" s="8">
        <v>78.148011328999999</v>
      </c>
      <c r="D185" s="43" t="str">
        <f t="shared" si="25"/>
        <v>N/A</v>
      </c>
      <c r="E185" s="8">
        <v>73.200351435000002</v>
      </c>
      <c r="F185" s="43" t="str">
        <f t="shared" si="26"/>
        <v>N/A</v>
      </c>
      <c r="G185" s="8">
        <v>70.442464668</v>
      </c>
      <c r="H185" s="43" t="str">
        <f t="shared" si="27"/>
        <v>N/A</v>
      </c>
      <c r="I185" s="12">
        <v>-6.33</v>
      </c>
      <c r="J185" s="12">
        <v>-3.77</v>
      </c>
      <c r="K185" s="44" t="s">
        <v>732</v>
      </c>
      <c r="L185" s="9" t="str">
        <f t="shared" si="28"/>
        <v>Yes</v>
      </c>
    </row>
    <row r="186" spans="1:12" x14ac:dyDescent="0.2">
      <c r="A186" s="2" t="s">
        <v>472</v>
      </c>
      <c r="B186" s="34" t="s">
        <v>217</v>
      </c>
      <c r="C186" s="8">
        <v>75.333237369000003</v>
      </c>
      <c r="D186" s="43" t="str">
        <f t="shared" si="25"/>
        <v>N/A</v>
      </c>
      <c r="E186" s="8">
        <v>73.848478533000005</v>
      </c>
      <c r="F186" s="43" t="str">
        <f t="shared" si="26"/>
        <v>N/A</v>
      </c>
      <c r="G186" s="8">
        <v>74.150104760999994</v>
      </c>
      <c r="H186" s="43" t="str">
        <f t="shared" si="27"/>
        <v>N/A</v>
      </c>
      <c r="I186" s="12">
        <v>-1.97</v>
      </c>
      <c r="J186" s="12">
        <v>0.40839999999999999</v>
      </c>
      <c r="K186" s="44" t="s">
        <v>732</v>
      </c>
      <c r="L186" s="9" t="str">
        <f t="shared" si="28"/>
        <v>Yes</v>
      </c>
    </row>
    <row r="187" spans="1:12" x14ac:dyDescent="0.2">
      <c r="A187" s="2" t="s">
        <v>116</v>
      </c>
      <c r="B187" s="34" t="s">
        <v>217</v>
      </c>
      <c r="C187" s="8">
        <v>88.452227205</v>
      </c>
      <c r="D187" s="43" t="str">
        <f t="shared" si="25"/>
        <v>N/A</v>
      </c>
      <c r="E187" s="8">
        <v>90.199514098999998</v>
      </c>
      <c r="F187" s="43" t="str">
        <f t="shared" si="26"/>
        <v>N/A</v>
      </c>
      <c r="G187" s="8">
        <v>89.641209089</v>
      </c>
      <c r="H187" s="43" t="str">
        <f t="shared" si="27"/>
        <v>N/A</v>
      </c>
      <c r="I187" s="12">
        <v>1.9750000000000001</v>
      </c>
      <c r="J187" s="12">
        <v>-0.61899999999999999</v>
      </c>
      <c r="K187" s="44" t="s">
        <v>732</v>
      </c>
      <c r="L187" s="9" t="str">
        <f t="shared" si="28"/>
        <v>Yes</v>
      </c>
    </row>
    <row r="188" spans="1:12" x14ac:dyDescent="0.2">
      <c r="A188" s="2" t="s">
        <v>473</v>
      </c>
      <c r="B188" s="34" t="s">
        <v>217</v>
      </c>
      <c r="C188" s="8">
        <v>31.650485437</v>
      </c>
      <c r="D188" s="43" t="str">
        <f t="shared" si="25"/>
        <v>N/A</v>
      </c>
      <c r="E188" s="8">
        <v>63.282937365000002</v>
      </c>
      <c r="F188" s="43" t="str">
        <f t="shared" si="26"/>
        <v>N/A</v>
      </c>
      <c r="G188" s="8">
        <v>68.607594937000002</v>
      </c>
      <c r="H188" s="43" t="str">
        <f t="shared" si="27"/>
        <v>N/A</v>
      </c>
      <c r="I188" s="12">
        <v>99.94</v>
      </c>
      <c r="J188" s="12">
        <v>8.4139999999999997</v>
      </c>
      <c r="K188" s="44" t="s">
        <v>732</v>
      </c>
      <c r="L188" s="9" t="str">
        <f t="shared" si="28"/>
        <v>Yes</v>
      </c>
    </row>
    <row r="189" spans="1:12" x14ac:dyDescent="0.2">
      <c r="A189" s="2" t="s">
        <v>474</v>
      </c>
      <c r="B189" s="34" t="s">
        <v>217</v>
      </c>
      <c r="C189" s="8">
        <v>87.492904766999999</v>
      </c>
      <c r="D189" s="43" t="str">
        <f t="shared" si="25"/>
        <v>N/A</v>
      </c>
      <c r="E189" s="8">
        <v>88.520842412999997</v>
      </c>
      <c r="F189" s="43" t="str">
        <f t="shared" si="26"/>
        <v>N/A</v>
      </c>
      <c r="G189" s="8">
        <v>88.640031961999995</v>
      </c>
      <c r="H189" s="43" t="str">
        <f t="shared" si="27"/>
        <v>N/A</v>
      </c>
      <c r="I189" s="12">
        <v>1.175</v>
      </c>
      <c r="J189" s="12">
        <v>0.1346</v>
      </c>
      <c r="K189" s="44" t="s">
        <v>732</v>
      </c>
      <c r="L189" s="9" t="str">
        <f t="shared" si="28"/>
        <v>Yes</v>
      </c>
    </row>
    <row r="190" spans="1:12" x14ac:dyDescent="0.2">
      <c r="A190" s="2" t="s">
        <v>475</v>
      </c>
      <c r="B190" s="34" t="s">
        <v>217</v>
      </c>
      <c r="C190" s="8">
        <v>88.843738455999997</v>
      </c>
      <c r="D190" s="43" t="str">
        <f t="shared" si="25"/>
        <v>N/A</v>
      </c>
      <c r="E190" s="8">
        <v>90.975940839000003</v>
      </c>
      <c r="F190" s="43" t="str">
        <f t="shared" si="26"/>
        <v>N/A</v>
      </c>
      <c r="G190" s="8">
        <v>90.261529453999998</v>
      </c>
      <c r="H190" s="43" t="str">
        <f t="shared" si="27"/>
        <v>N/A</v>
      </c>
      <c r="I190" s="12">
        <v>2.4</v>
      </c>
      <c r="J190" s="12">
        <v>-0.78500000000000003</v>
      </c>
      <c r="K190" s="44" t="s">
        <v>732</v>
      </c>
      <c r="L190" s="9" t="str">
        <f t="shared" si="28"/>
        <v>Yes</v>
      </c>
    </row>
    <row r="191" spans="1:12" x14ac:dyDescent="0.2">
      <c r="A191" s="2" t="s">
        <v>476</v>
      </c>
      <c r="B191" s="34" t="s">
        <v>217</v>
      </c>
      <c r="C191" s="8">
        <v>88.828271196000003</v>
      </c>
      <c r="D191" s="43" t="str">
        <f t="shared" si="25"/>
        <v>N/A</v>
      </c>
      <c r="E191" s="8">
        <v>88.163036681999998</v>
      </c>
      <c r="F191" s="43" t="str">
        <f t="shared" si="26"/>
        <v>N/A</v>
      </c>
      <c r="G191" s="8">
        <v>87.333018444999993</v>
      </c>
      <c r="H191" s="43" t="str">
        <f t="shared" si="27"/>
        <v>N/A</v>
      </c>
      <c r="I191" s="12">
        <v>-0.749</v>
      </c>
      <c r="J191" s="12">
        <v>-0.94099999999999995</v>
      </c>
      <c r="K191" s="44" t="s">
        <v>732</v>
      </c>
      <c r="L191" s="9" t="str">
        <f t="shared" si="28"/>
        <v>Yes</v>
      </c>
    </row>
    <row r="192" spans="1:12" x14ac:dyDescent="0.2">
      <c r="A192" s="2" t="s">
        <v>1370</v>
      </c>
      <c r="B192" s="34" t="s">
        <v>217</v>
      </c>
      <c r="C192" s="35">
        <v>3.5515475912999999</v>
      </c>
      <c r="D192" s="43" t="str">
        <f t="shared" si="25"/>
        <v>N/A</v>
      </c>
      <c r="E192" s="35">
        <v>3.3322076826</v>
      </c>
      <c r="F192" s="43" t="str">
        <f t="shared" si="26"/>
        <v>N/A</v>
      </c>
      <c r="G192" s="35">
        <v>4.6230037102999999</v>
      </c>
      <c r="H192" s="43" t="str">
        <f t="shared" si="27"/>
        <v>N/A</v>
      </c>
      <c r="I192" s="12">
        <v>-6.18</v>
      </c>
      <c r="J192" s="12">
        <v>38.74</v>
      </c>
      <c r="K192" s="44" t="s">
        <v>732</v>
      </c>
      <c r="L192" s="9" t="str">
        <f t="shared" si="28"/>
        <v>No</v>
      </c>
    </row>
    <row r="193" spans="1:12" x14ac:dyDescent="0.2">
      <c r="A193" s="2" t="s">
        <v>1371</v>
      </c>
      <c r="B193" s="34" t="s">
        <v>217</v>
      </c>
      <c r="C193" s="35">
        <v>0</v>
      </c>
      <c r="D193" s="43" t="str">
        <f t="shared" si="25"/>
        <v>N/A</v>
      </c>
      <c r="E193" s="35">
        <v>0</v>
      </c>
      <c r="F193" s="43" t="str">
        <f t="shared" si="26"/>
        <v>N/A</v>
      </c>
      <c r="G193" s="35">
        <v>0.44444444440000003</v>
      </c>
      <c r="H193" s="43" t="str">
        <f t="shared" si="27"/>
        <v>N/A</v>
      </c>
      <c r="I193" s="12" t="s">
        <v>1743</v>
      </c>
      <c r="J193" s="12" t="s">
        <v>1743</v>
      </c>
      <c r="K193" s="44" t="s">
        <v>732</v>
      </c>
      <c r="L193" s="9" t="str">
        <f t="shared" si="28"/>
        <v>N/A</v>
      </c>
    </row>
    <row r="194" spans="1:12" x14ac:dyDescent="0.2">
      <c r="A194" s="2" t="s">
        <v>1372</v>
      </c>
      <c r="B194" s="34" t="s">
        <v>217</v>
      </c>
      <c r="C194" s="35">
        <v>6.8903436988999998</v>
      </c>
      <c r="D194" s="43" t="str">
        <f t="shared" si="25"/>
        <v>N/A</v>
      </c>
      <c r="E194" s="35">
        <v>5.9549689441</v>
      </c>
      <c r="F194" s="43" t="str">
        <f t="shared" si="26"/>
        <v>N/A</v>
      </c>
      <c r="G194" s="35">
        <v>5.8863111727000001</v>
      </c>
      <c r="H194" s="43" t="str">
        <f t="shared" si="27"/>
        <v>N/A</v>
      </c>
      <c r="I194" s="12">
        <v>-13.6</v>
      </c>
      <c r="J194" s="12">
        <v>-1.1499999999999999</v>
      </c>
      <c r="K194" s="44" t="s">
        <v>732</v>
      </c>
      <c r="L194" s="9" t="str">
        <f t="shared" si="28"/>
        <v>Yes</v>
      </c>
    </row>
    <row r="195" spans="1:12" x14ac:dyDescent="0.2">
      <c r="A195" s="2" t="s">
        <v>1373</v>
      </c>
      <c r="B195" s="34" t="s">
        <v>217</v>
      </c>
      <c r="C195" s="35">
        <v>7.2786885245999997</v>
      </c>
      <c r="D195" s="43" t="str">
        <f t="shared" si="25"/>
        <v>N/A</v>
      </c>
      <c r="E195" s="35">
        <v>6.8147448014999998</v>
      </c>
      <c r="F195" s="43" t="str">
        <f t="shared" si="26"/>
        <v>N/A</v>
      </c>
      <c r="G195" s="35">
        <v>5.6523580586</v>
      </c>
      <c r="H195" s="43" t="str">
        <f t="shared" si="27"/>
        <v>N/A</v>
      </c>
      <c r="I195" s="12">
        <v>-6.37</v>
      </c>
      <c r="J195" s="12">
        <v>-17.100000000000001</v>
      </c>
      <c r="K195" s="44" t="s">
        <v>732</v>
      </c>
      <c r="L195" s="9" t="str">
        <f t="shared" si="28"/>
        <v>Yes</v>
      </c>
    </row>
    <row r="196" spans="1:12" x14ac:dyDescent="0.2">
      <c r="A196" s="2" t="s">
        <v>1374</v>
      </c>
      <c r="B196" s="34" t="s">
        <v>217</v>
      </c>
      <c r="C196" s="35">
        <v>2.4229402262000002</v>
      </c>
      <c r="D196" s="43" t="str">
        <f t="shared" si="25"/>
        <v>N/A</v>
      </c>
      <c r="E196" s="35">
        <v>2.3865065751999999</v>
      </c>
      <c r="F196" s="43" t="str">
        <f t="shared" si="26"/>
        <v>N/A</v>
      </c>
      <c r="G196" s="35">
        <v>3.1690806976000001</v>
      </c>
      <c r="H196" s="43" t="str">
        <f t="shared" si="27"/>
        <v>N/A</v>
      </c>
      <c r="I196" s="12">
        <v>-1.5</v>
      </c>
      <c r="J196" s="12">
        <v>32.79</v>
      </c>
      <c r="K196" s="44" t="s">
        <v>732</v>
      </c>
      <c r="L196" s="9" t="str">
        <f t="shared" si="28"/>
        <v>No</v>
      </c>
    </row>
    <row r="197" spans="1:12" x14ac:dyDescent="0.2">
      <c r="A197" s="2" t="s">
        <v>1375</v>
      </c>
      <c r="B197" s="34" t="s">
        <v>217</v>
      </c>
      <c r="C197" s="35">
        <v>112.35674717000001</v>
      </c>
      <c r="D197" s="43" t="str">
        <f t="shared" si="25"/>
        <v>N/A</v>
      </c>
      <c r="E197" s="35">
        <v>154.99512411000001</v>
      </c>
      <c r="F197" s="43" t="str">
        <f t="shared" si="26"/>
        <v>N/A</v>
      </c>
      <c r="G197" s="35">
        <v>150.93894736999999</v>
      </c>
      <c r="H197" s="43" t="str">
        <f t="shared" si="27"/>
        <v>N/A</v>
      </c>
      <c r="I197" s="12">
        <v>37.950000000000003</v>
      </c>
      <c r="J197" s="12">
        <v>-2.62</v>
      </c>
      <c r="K197" s="44" t="s">
        <v>732</v>
      </c>
      <c r="L197" s="9" t="str">
        <f t="shared" si="28"/>
        <v>Yes</v>
      </c>
    </row>
    <row r="198" spans="1:12" x14ac:dyDescent="0.2">
      <c r="A198" s="2" t="s">
        <v>1376</v>
      </c>
      <c r="B198" s="34" t="s">
        <v>217</v>
      </c>
      <c r="C198" s="35">
        <v>135.37662338000001</v>
      </c>
      <c r="D198" s="43" t="str">
        <f t="shared" si="25"/>
        <v>N/A</v>
      </c>
      <c r="E198" s="35">
        <v>237.34722221999999</v>
      </c>
      <c r="F198" s="43" t="str">
        <f t="shared" si="26"/>
        <v>N/A</v>
      </c>
      <c r="G198" s="35">
        <v>242.76258992999999</v>
      </c>
      <c r="H198" s="43" t="str">
        <f t="shared" si="27"/>
        <v>N/A</v>
      </c>
      <c r="I198" s="12">
        <v>75.319999999999993</v>
      </c>
      <c r="J198" s="12">
        <v>2.282</v>
      </c>
      <c r="K198" s="44" t="s">
        <v>732</v>
      </c>
      <c r="L198" s="9" t="str">
        <f t="shared" si="28"/>
        <v>Yes</v>
      </c>
    </row>
    <row r="199" spans="1:12" x14ac:dyDescent="0.2">
      <c r="A199" s="2" t="s">
        <v>1377</v>
      </c>
      <c r="B199" s="34" t="s">
        <v>217</v>
      </c>
      <c r="C199" s="35">
        <v>123.81423611</v>
      </c>
      <c r="D199" s="43" t="str">
        <f t="shared" si="25"/>
        <v>N/A</v>
      </c>
      <c r="E199" s="35">
        <v>185.40476190000001</v>
      </c>
      <c r="F199" s="43" t="str">
        <f t="shared" si="26"/>
        <v>N/A</v>
      </c>
      <c r="G199" s="35">
        <v>180.66764802</v>
      </c>
      <c r="H199" s="43" t="str">
        <f t="shared" si="27"/>
        <v>N/A</v>
      </c>
      <c r="I199" s="12">
        <v>49.74</v>
      </c>
      <c r="J199" s="12">
        <v>-2.56</v>
      </c>
      <c r="K199" s="44" t="s">
        <v>732</v>
      </c>
      <c r="L199" s="9" t="str">
        <f t="shared" si="28"/>
        <v>Yes</v>
      </c>
    </row>
    <row r="200" spans="1:12" x14ac:dyDescent="0.2">
      <c r="A200" s="2" t="s">
        <v>1378</v>
      </c>
      <c r="B200" s="34" t="s">
        <v>217</v>
      </c>
      <c r="C200" s="35">
        <v>87.844067796999994</v>
      </c>
      <c r="D200" s="43" t="str">
        <f t="shared" si="25"/>
        <v>N/A</v>
      </c>
      <c r="E200" s="35">
        <v>84.070877193000001</v>
      </c>
      <c r="F200" s="43" t="str">
        <f t="shared" si="26"/>
        <v>N/A</v>
      </c>
      <c r="G200" s="35">
        <v>84.349677419000002</v>
      </c>
      <c r="H200" s="43" t="str">
        <f t="shared" si="27"/>
        <v>N/A</v>
      </c>
      <c r="I200" s="12">
        <v>-4.3</v>
      </c>
      <c r="J200" s="12">
        <v>0.33160000000000001</v>
      </c>
      <c r="K200" s="44" t="s">
        <v>732</v>
      </c>
      <c r="L200" s="9" t="str">
        <f t="shared" si="28"/>
        <v>Yes</v>
      </c>
    </row>
    <row r="201" spans="1:12" x14ac:dyDescent="0.2">
      <c r="A201" s="2" t="s">
        <v>1379</v>
      </c>
      <c r="B201" s="34" t="s">
        <v>217</v>
      </c>
      <c r="C201" s="35">
        <v>15.75</v>
      </c>
      <c r="D201" s="43" t="str">
        <f t="shared" si="25"/>
        <v>N/A</v>
      </c>
      <c r="E201" s="35">
        <v>89.666666667000001</v>
      </c>
      <c r="F201" s="43" t="str">
        <f t="shared" si="26"/>
        <v>N/A</v>
      </c>
      <c r="G201" s="35">
        <v>43.25</v>
      </c>
      <c r="H201" s="43" t="str">
        <f t="shared" si="27"/>
        <v>N/A</v>
      </c>
      <c r="I201" s="12">
        <v>469.3</v>
      </c>
      <c r="J201" s="12">
        <v>-51.8</v>
      </c>
      <c r="K201" s="44" t="s">
        <v>732</v>
      </c>
      <c r="L201" s="9" t="str">
        <f t="shared" si="28"/>
        <v>No</v>
      </c>
    </row>
    <row r="202" spans="1:12" x14ac:dyDescent="0.2">
      <c r="A202" s="2" t="s">
        <v>28</v>
      </c>
      <c r="B202" s="34" t="s">
        <v>217</v>
      </c>
      <c r="C202" s="8">
        <v>4.0677544844</v>
      </c>
      <c r="D202" s="43" t="str">
        <f t="shared" si="25"/>
        <v>N/A</v>
      </c>
      <c r="E202" s="8">
        <v>4.0148715305999998</v>
      </c>
      <c r="F202" s="43" t="str">
        <f t="shared" si="26"/>
        <v>N/A</v>
      </c>
      <c r="G202" s="8">
        <v>4.2688701192999998</v>
      </c>
      <c r="H202" s="43" t="str">
        <f t="shared" si="27"/>
        <v>N/A</v>
      </c>
      <c r="I202" s="12">
        <v>-1.3</v>
      </c>
      <c r="J202" s="12">
        <v>6.3259999999999996</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33.33</v>
      </c>
      <c r="J203" s="12">
        <v>0</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12</v>
      </c>
      <c r="H204" s="43" t="str">
        <f t="shared" si="31"/>
        <v>N/A</v>
      </c>
      <c r="I204" s="12">
        <v>20</v>
      </c>
      <c r="J204" s="12">
        <v>100</v>
      </c>
      <c r="K204" s="14" t="s">
        <v>217</v>
      </c>
      <c r="L204" s="9" t="str">
        <f t="shared" si="32"/>
        <v>N/A</v>
      </c>
    </row>
    <row r="205" spans="1:12" ht="25.5" x14ac:dyDescent="0.2">
      <c r="A205" s="2" t="s">
        <v>1627</v>
      </c>
      <c r="B205" s="34" t="s">
        <v>217</v>
      </c>
      <c r="C205" s="35">
        <v>0</v>
      </c>
      <c r="D205" s="43" t="str">
        <f t="shared" si="29"/>
        <v>N/A</v>
      </c>
      <c r="E205" s="35">
        <v>0</v>
      </c>
      <c r="F205" s="43" t="str">
        <f t="shared" si="30"/>
        <v>N/A</v>
      </c>
      <c r="G205" s="35">
        <v>0</v>
      </c>
      <c r="H205" s="43" t="str">
        <f t="shared" si="31"/>
        <v>N/A</v>
      </c>
      <c r="I205" s="12" t="s">
        <v>1743</v>
      </c>
      <c r="J205" s="12" t="s">
        <v>1743</v>
      </c>
      <c r="K205" s="14" t="s">
        <v>217</v>
      </c>
      <c r="L205" s="9" t="str">
        <f t="shared" si="32"/>
        <v>N/A</v>
      </c>
    </row>
    <row r="206" spans="1:12" ht="25.5" x14ac:dyDescent="0.2">
      <c r="A206" s="2" t="s">
        <v>1380</v>
      </c>
      <c r="B206" s="34" t="s">
        <v>217</v>
      </c>
      <c r="C206" s="35">
        <v>0</v>
      </c>
      <c r="D206" s="43" t="str">
        <f t="shared" si="29"/>
        <v>N/A</v>
      </c>
      <c r="E206" s="35">
        <v>0</v>
      </c>
      <c r="F206" s="43" t="str">
        <f t="shared" si="30"/>
        <v>N/A</v>
      </c>
      <c r="G206" s="35">
        <v>18</v>
      </c>
      <c r="H206" s="43" t="str">
        <f t="shared" si="31"/>
        <v>N/A</v>
      </c>
      <c r="I206" s="12" t="s">
        <v>1743</v>
      </c>
      <c r="J206" s="12" t="s">
        <v>1743</v>
      </c>
      <c r="K206" s="14" t="s">
        <v>217</v>
      </c>
      <c r="L206" s="9" t="str">
        <f t="shared" si="32"/>
        <v>N/A</v>
      </c>
    </row>
    <row r="207" spans="1:12" x14ac:dyDescent="0.2">
      <c r="A207" s="2" t="s">
        <v>1628</v>
      </c>
      <c r="B207" s="34" t="s">
        <v>217</v>
      </c>
      <c r="C207" s="35">
        <v>22</v>
      </c>
      <c r="D207" s="43" t="str">
        <f t="shared" si="29"/>
        <v>N/A</v>
      </c>
      <c r="E207" s="35">
        <v>25</v>
      </c>
      <c r="F207" s="43" t="str">
        <f t="shared" si="30"/>
        <v>N/A</v>
      </c>
      <c r="G207" s="35">
        <v>36</v>
      </c>
      <c r="H207" s="43" t="str">
        <f t="shared" si="31"/>
        <v>N/A</v>
      </c>
      <c r="I207" s="12">
        <v>13.64</v>
      </c>
      <c r="J207" s="12">
        <v>44</v>
      </c>
      <c r="K207" s="14" t="s">
        <v>217</v>
      </c>
      <c r="L207" s="9" t="str">
        <f t="shared" si="32"/>
        <v>N/A</v>
      </c>
    </row>
    <row r="208" spans="1:12" x14ac:dyDescent="0.2">
      <c r="A208" s="2" t="s">
        <v>1629</v>
      </c>
      <c r="B208" s="34" t="s">
        <v>217</v>
      </c>
      <c r="C208" s="35">
        <v>16</v>
      </c>
      <c r="D208" s="43" t="str">
        <f t="shared" si="29"/>
        <v>N/A</v>
      </c>
      <c r="E208" s="35">
        <v>15</v>
      </c>
      <c r="F208" s="43" t="str">
        <f t="shared" si="30"/>
        <v>N/A</v>
      </c>
      <c r="G208" s="35">
        <v>21</v>
      </c>
      <c r="H208" s="43" t="str">
        <f t="shared" si="31"/>
        <v>N/A</v>
      </c>
      <c r="I208" s="12">
        <v>-6.25</v>
      </c>
      <c r="J208" s="12">
        <v>40</v>
      </c>
      <c r="K208" s="14" t="s">
        <v>217</v>
      </c>
      <c r="L208" s="9" t="str">
        <f t="shared" si="32"/>
        <v>N/A</v>
      </c>
    </row>
    <row r="209" spans="1:12" x14ac:dyDescent="0.2">
      <c r="A209" s="2" t="s">
        <v>125</v>
      </c>
      <c r="B209" s="34" t="s">
        <v>217</v>
      </c>
      <c r="C209" s="46">
        <v>1952544</v>
      </c>
      <c r="D209" s="43" t="str">
        <f t="shared" si="29"/>
        <v>N/A</v>
      </c>
      <c r="E209" s="46">
        <v>3114405</v>
      </c>
      <c r="F209" s="43" t="str">
        <f t="shared" si="30"/>
        <v>N/A</v>
      </c>
      <c r="G209" s="46">
        <v>5592525</v>
      </c>
      <c r="H209" s="43" t="str">
        <f t="shared" si="31"/>
        <v>N/A</v>
      </c>
      <c r="I209" s="12">
        <v>59.5</v>
      </c>
      <c r="J209" s="12">
        <v>79.569999999999993</v>
      </c>
      <c r="K209" s="14" t="s">
        <v>217</v>
      </c>
      <c r="L209" s="9" t="str">
        <f t="shared" si="32"/>
        <v>N/A</v>
      </c>
    </row>
    <row r="210" spans="1:12" x14ac:dyDescent="0.2">
      <c r="A210" s="45" t="s">
        <v>1624</v>
      </c>
      <c r="B210" s="34" t="s">
        <v>217</v>
      </c>
      <c r="C210" s="46">
        <v>303844</v>
      </c>
      <c r="D210" s="43" t="str">
        <f t="shared" si="29"/>
        <v>N/A</v>
      </c>
      <c r="E210" s="46">
        <v>180364</v>
      </c>
      <c r="F210" s="43" t="str">
        <f t="shared" si="30"/>
        <v>N/A</v>
      </c>
      <c r="G210" s="46">
        <v>454463</v>
      </c>
      <c r="H210" s="43" t="str">
        <f t="shared" si="31"/>
        <v>N/A</v>
      </c>
      <c r="I210" s="12">
        <v>-40.6</v>
      </c>
      <c r="J210" s="12">
        <v>152</v>
      </c>
      <c r="K210" s="14" t="s">
        <v>217</v>
      </c>
      <c r="L210" s="9" t="str">
        <f t="shared" si="32"/>
        <v>N/A</v>
      </c>
    </row>
    <row r="211" spans="1:12" x14ac:dyDescent="0.2">
      <c r="A211" s="45" t="s">
        <v>1381</v>
      </c>
      <c r="B211" s="34" t="s">
        <v>217</v>
      </c>
      <c r="C211" s="46">
        <v>185118</v>
      </c>
      <c r="D211" s="43" t="str">
        <f t="shared" si="29"/>
        <v>N/A</v>
      </c>
      <c r="E211" s="46">
        <v>196759</v>
      </c>
      <c r="F211" s="43" t="str">
        <f t="shared" si="30"/>
        <v>N/A</v>
      </c>
      <c r="G211" s="46">
        <v>209380</v>
      </c>
      <c r="H211" s="43" t="str">
        <f t="shared" si="31"/>
        <v>N/A</v>
      </c>
      <c r="I211" s="12">
        <v>6.2880000000000003</v>
      </c>
      <c r="J211" s="12">
        <v>6.4139999999999997</v>
      </c>
      <c r="K211" s="14" t="s">
        <v>217</v>
      </c>
      <c r="L211" s="9" t="str">
        <f t="shared" si="32"/>
        <v>N/A</v>
      </c>
    </row>
    <row r="212" spans="1:12" x14ac:dyDescent="0.2">
      <c r="A212" s="45" t="s">
        <v>1618</v>
      </c>
      <c r="B212" s="34" t="s">
        <v>217</v>
      </c>
      <c r="C212" s="46">
        <v>1878950</v>
      </c>
      <c r="D212" s="43" t="str">
        <f t="shared" si="29"/>
        <v>N/A</v>
      </c>
      <c r="E212" s="46">
        <v>3112532</v>
      </c>
      <c r="F212" s="43" t="str">
        <f t="shared" si="30"/>
        <v>N/A</v>
      </c>
      <c r="G212" s="46">
        <v>5580262</v>
      </c>
      <c r="H212" s="43" t="str">
        <f t="shared" si="31"/>
        <v>N/A</v>
      </c>
      <c r="I212" s="12">
        <v>65.650000000000006</v>
      </c>
      <c r="J212" s="12">
        <v>79.28</v>
      </c>
      <c r="K212" s="14" t="s">
        <v>217</v>
      </c>
      <c r="L212" s="9" t="str">
        <f t="shared" si="32"/>
        <v>N/A</v>
      </c>
    </row>
    <row r="213" spans="1:12" x14ac:dyDescent="0.2">
      <c r="A213" s="45" t="s">
        <v>1619</v>
      </c>
      <c r="B213" s="34" t="s">
        <v>217</v>
      </c>
      <c r="C213" s="46">
        <v>344241</v>
      </c>
      <c r="D213" s="43" t="str">
        <f t="shared" si="29"/>
        <v>N/A</v>
      </c>
      <c r="E213" s="46">
        <v>253250</v>
      </c>
      <c r="F213" s="43" t="str">
        <f t="shared" si="30"/>
        <v>N/A</v>
      </c>
      <c r="G213" s="46">
        <v>261341</v>
      </c>
      <c r="H213" s="43" t="str">
        <f t="shared" si="31"/>
        <v>N/A</v>
      </c>
      <c r="I213" s="12">
        <v>-26.4</v>
      </c>
      <c r="J213" s="12">
        <v>3.1949999999999998</v>
      </c>
      <c r="K213" s="14" t="s">
        <v>217</v>
      </c>
      <c r="L213" s="9" t="str">
        <f t="shared" si="32"/>
        <v>N/A</v>
      </c>
    </row>
    <row r="214" spans="1:12" ht="25.5" x14ac:dyDescent="0.2">
      <c r="A214" s="2" t="s">
        <v>1382</v>
      </c>
      <c r="B214" s="34" t="s">
        <v>217</v>
      </c>
      <c r="C214" s="46">
        <v>18110187</v>
      </c>
      <c r="D214" s="43" t="str">
        <f t="shared" ref="D214:D228" si="33">IF($B214="N/A","N/A",IF(C214&gt;10,"No",IF(C214&lt;-10,"No","Yes")))</f>
        <v>N/A</v>
      </c>
      <c r="E214" s="46">
        <v>22676571</v>
      </c>
      <c r="F214" s="43" t="str">
        <f t="shared" ref="F214:F228" si="34">IF($B214="N/A","N/A",IF(E214&gt;10,"No",IF(E214&lt;-10,"No","Yes")))</f>
        <v>N/A</v>
      </c>
      <c r="G214" s="46">
        <v>26648211</v>
      </c>
      <c r="H214" s="43" t="str">
        <f t="shared" ref="H214:H228" si="35">IF($B214="N/A","N/A",IF(G214&gt;10,"No",IF(G214&lt;-10,"No","Yes")))</f>
        <v>N/A</v>
      </c>
      <c r="I214" s="12">
        <v>25.21</v>
      </c>
      <c r="J214" s="12">
        <v>17.510000000000002</v>
      </c>
      <c r="K214" s="44" t="s">
        <v>732</v>
      </c>
      <c r="L214" s="9" t="str">
        <f t="shared" ref="L214:L228" si="36">IF(J214="Div by 0", "N/A", IF(K214="N/A","N/A", IF(J214&gt;VALUE(MID(K214,1,2)), "No", IF(J214&lt;-1*VALUE(MID(K214,1,2)), "No", "Yes"))))</f>
        <v>Yes</v>
      </c>
    </row>
    <row r="215" spans="1:12" x14ac:dyDescent="0.2">
      <c r="A215" s="58" t="s">
        <v>649</v>
      </c>
      <c r="B215" s="34" t="s">
        <v>217</v>
      </c>
      <c r="C215" s="35">
        <v>60122</v>
      </c>
      <c r="D215" s="43" t="str">
        <f t="shared" si="33"/>
        <v>N/A</v>
      </c>
      <c r="E215" s="35">
        <v>62092</v>
      </c>
      <c r="F215" s="43" t="str">
        <f t="shared" si="34"/>
        <v>N/A</v>
      </c>
      <c r="G215" s="35">
        <v>64602</v>
      </c>
      <c r="H215" s="43" t="str">
        <f t="shared" si="35"/>
        <v>N/A</v>
      </c>
      <c r="I215" s="12">
        <v>3.2770000000000001</v>
      </c>
      <c r="J215" s="12">
        <v>4.0419999999999998</v>
      </c>
      <c r="K215" s="44" t="s">
        <v>732</v>
      </c>
      <c r="L215" s="9" t="str">
        <f t="shared" si="36"/>
        <v>Yes</v>
      </c>
    </row>
    <row r="216" spans="1:12" ht="25.5" x14ac:dyDescent="0.2">
      <c r="A216" s="4" t="s">
        <v>1383</v>
      </c>
      <c r="B216" s="34" t="s">
        <v>217</v>
      </c>
      <c r="C216" s="46">
        <v>301.22396128000003</v>
      </c>
      <c r="D216" s="43" t="str">
        <f t="shared" si="33"/>
        <v>N/A</v>
      </c>
      <c r="E216" s="46">
        <v>365.20922180000002</v>
      </c>
      <c r="F216" s="43" t="str">
        <f t="shared" si="34"/>
        <v>N/A</v>
      </c>
      <c r="G216" s="46">
        <v>412.49823535000002</v>
      </c>
      <c r="H216" s="43" t="str">
        <f t="shared" si="35"/>
        <v>N/A</v>
      </c>
      <c r="I216" s="12">
        <v>21.24</v>
      </c>
      <c r="J216" s="12">
        <v>12.95</v>
      </c>
      <c r="K216" s="44" t="s">
        <v>732</v>
      </c>
      <c r="L216" s="9" t="str">
        <f t="shared" si="36"/>
        <v>Yes</v>
      </c>
    </row>
    <row r="217" spans="1:12" ht="25.5" x14ac:dyDescent="0.2">
      <c r="A217" s="2" t="s">
        <v>1384</v>
      </c>
      <c r="B217" s="34" t="s">
        <v>217</v>
      </c>
      <c r="C217" s="46">
        <v>13838279</v>
      </c>
      <c r="D217" s="43" t="str">
        <f t="shared" si="33"/>
        <v>N/A</v>
      </c>
      <c r="E217" s="46">
        <v>16734042</v>
      </c>
      <c r="F217" s="43" t="str">
        <f t="shared" si="34"/>
        <v>N/A</v>
      </c>
      <c r="G217" s="46">
        <v>18337065</v>
      </c>
      <c r="H217" s="43" t="str">
        <f t="shared" si="35"/>
        <v>N/A</v>
      </c>
      <c r="I217" s="12">
        <v>20.93</v>
      </c>
      <c r="J217" s="12">
        <v>9.5790000000000006</v>
      </c>
      <c r="K217" s="44" t="s">
        <v>732</v>
      </c>
      <c r="L217" s="9" t="str">
        <f t="shared" si="36"/>
        <v>Yes</v>
      </c>
    </row>
    <row r="218" spans="1:12" x14ac:dyDescent="0.2">
      <c r="A218" s="4" t="s">
        <v>516</v>
      </c>
      <c r="B218" s="34" t="s">
        <v>217</v>
      </c>
      <c r="C218" s="35">
        <v>47544</v>
      </c>
      <c r="D218" s="43" t="str">
        <f t="shared" si="33"/>
        <v>N/A</v>
      </c>
      <c r="E218" s="35">
        <v>54243</v>
      </c>
      <c r="F218" s="43" t="str">
        <f t="shared" si="34"/>
        <v>N/A</v>
      </c>
      <c r="G218" s="35">
        <v>59504</v>
      </c>
      <c r="H218" s="43" t="str">
        <f t="shared" si="35"/>
        <v>N/A</v>
      </c>
      <c r="I218" s="12">
        <v>14.09</v>
      </c>
      <c r="J218" s="12">
        <v>9.6989999999999998</v>
      </c>
      <c r="K218" s="44" t="s">
        <v>732</v>
      </c>
      <c r="L218" s="9" t="str">
        <f t="shared" si="36"/>
        <v>Yes</v>
      </c>
    </row>
    <row r="219" spans="1:12" ht="25.5" x14ac:dyDescent="0.2">
      <c r="A219" s="2" t="s">
        <v>1385</v>
      </c>
      <c r="B219" s="34" t="s">
        <v>217</v>
      </c>
      <c r="C219" s="46">
        <v>291.06257362000002</v>
      </c>
      <c r="D219" s="43" t="str">
        <f t="shared" si="33"/>
        <v>N/A</v>
      </c>
      <c r="E219" s="46">
        <v>308.50141031999999</v>
      </c>
      <c r="F219" s="43" t="str">
        <f t="shared" si="34"/>
        <v>N/A</v>
      </c>
      <c r="G219" s="46">
        <v>308.16524938999999</v>
      </c>
      <c r="H219" s="43" t="str">
        <f t="shared" si="35"/>
        <v>N/A</v>
      </c>
      <c r="I219" s="12">
        <v>5.9909999999999997</v>
      </c>
      <c r="J219" s="12">
        <v>-0.109</v>
      </c>
      <c r="K219" s="44" t="s">
        <v>732</v>
      </c>
      <c r="L219" s="9" t="str">
        <f t="shared" si="36"/>
        <v>Yes</v>
      </c>
    </row>
    <row r="220" spans="1:12" ht="25.5" x14ac:dyDescent="0.2">
      <c r="A220" s="2" t="s">
        <v>1386</v>
      </c>
      <c r="B220" s="34" t="s">
        <v>217</v>
      </c>
      <c r="C220" s="46">
        <v>28810733</v>
      </c>
      <c r="D220" s="43" t="str">
        <f t="shared" si="33"/>
        <v>N/A</v>
      </c>
      <c r="E220" s="46">
        <v>31646344</v>
      </c>
      <c r="F220" s="43" t="str">
        <f t="shared" si="34"/>
        <v>N/A</v>
      </c>
      <c r="G220" s="46">
        <v>32742422</v>
      </c>
      <c r="H220" s="43" t="str">
        <f t="shared" si="35"/>
        <v>N/A</v>
      </c>
      <c r="I220" s="12">
        <v>9.8420000000000005</v>
      </c>
      <c r="J220" s="12">
        <v>3.464</v>
      </c>
      <c r="K220" s="44" t="s">
        <v>732</v>
      </c>
      <c r="L220" s="9" t="str">
        <f t="shared" si="36"/>
        <v>Yes</v>
      </c>
    </row>
    <row r="221" spans="1:12" x14ac:dyDescent="0.2">
      <c r="A221" s="4" t="s">
        <v>517</v>
      </c>
      <c r="B221" s="34" t="s">
        <v>217</v>
      </c>
      <c r="C221" s="35">
        <v>62486</v>
      </c>
      <c r="D221" s="43" t="str">
        <f t="shared" si="33"/>
        <v>N/A</v>
      </c>
      <c r="E221" s="35">
        <v>70766</v>
      </c>
      <c r="F221" s="43" t="str">
        <f t="shared" si="34"/>
        <v>N/A</v>
      </c>
      <c r="G221" s="35">
        <v>75098</v>
      </c>
      <c r="H221" s="43" t="str">
        <f t="shared" si="35"/>
        <v>N/A</v>
      </c>
      <c r="I221" s="12">
        <v>13.25</v>
      </c>
      <c r="J221" s="12">
        <v>6.1219999999999999</v>
      </c>
      <c r="K221" s="44" t="s">
        <v>732</v>
      </c>
      <c r="L221" s="9" t="str">
        <f t="shared" si="36"/>
        <v>Yes</v>
      </c>
    </row>
    <row r="222" spans="1:12" ht="25.5" x14ac:dyDescent="0.2">
      <c r="A222" s="2" t="s">
        <v>1387</v>
      </c>
      <c r="B222" s="34" t="s">
        <v>217</v>
      </c>
      <c r="C222" s="46">
        <v>461.07500879999998</v>
      </c>
      <c r="D222" s="43" t="str">
        <f t="shared" si="33"/>
        <v>N/A</v>
      </c>
      <c r="E222" s="46">
        <v>447.19701551999998</v>
      </c>
      <c r="F222" s="43" t="str">
        <f t="shared" si="34"/>
        <v>N/A</v>
      </c>
      <c r="G222" s="46">
        <v>435.99592532000003</v>
      </c>
      <c r="H222" s="43" t="str">
        <f t="shared" si="35"/>
        <v>N/A</v>
      </c>
      <c r="I222" s="12">
        <v>-3.01</v>
      </c>
      <c r="J222" s="12">
        <v>-2.5</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136031391</v>
      </c>
      <c r="D226" s="43" t="str">
        <f t="shared" si="33"/>
        <v>N/A</v>
      </c>
      <c r="E226" s="46">
        <v>143884963</v>
      </c>
      <c r="F226" s="43" t="str">
        <f t="shared" si="34"/>
        <v>N/A</v>
      </c>
      <c r="G226" s="46">
        <v>147943024</v>
      </c>
      <c r="H226" s="43" t="str">
        <f t="shared" si="35"/>
        <v>N/A</v>
      </c>
      <c r="I226" s="12">
        <v>5.7729999999999997</v>
      </c>
      <c r="J226" s="12">
        <v>2.82</v>
      </c>
      <c r="K226" s="44" t="s">
        <v>732</v>
      </c>
      <c r="L226" s="9" t="str">
        <f t="shared" si="36"/>
        <v>Yes</v>
      </c>
    </row>
    <row r="227" spans="1:12" ht="25.5" x14ac:dyDescent="0.2">
      <c r="A227" s="2" t="s">
        <v>519</v>
      </c>
      <c r="B227" s="34" t="s">
        <v>217</v>
      </c>
      <c r="C227" s="35">
        <v>4690</v>
      </c>
      <c r="D227" s="43" t="str">
        <f t="shared" si="33"/>
        <v>N/A</v>
      </c>
      <c r="E227" s="35">
        <v>4525</v>
      </c>
      <c r="F227" s="43" t="str">
        <f t="shared" si="34"/>
        <v>N/A</v>
      </c>
      <c r="G227" s="35">
        <v>4480</v>
      </c>
      <c r="H227" s="43" t="str">
        <f t="shared" si="35"/>
        <v>N/A</v>
      </c>
      <c r="I227" s="12">
        <v>-3.52</v>
      </c>
      <c r="J227" s="12">
        <v>-0.99399999999999999</v>
      </c>
      <c r="K227" s="44" t="s">
        <v>732</v>
      </c>
      <c r="L227" s="9" t="str">
        <f t="shared" si="36"/>
        <v>Yes</v>
      </c>
    </row>
    <row r="228" spans="1:12" ht="25.5" x14ac:dyDescent="0.2">
      <c r="A228" s="2" t="s">
        <v>1391</v>
      </c>
      <c r="B228" s="34" t="s">
        <v>217</v>
      </c>
      <c r="C228" s="46">
        <v>29004.560980999999</v>
      </c>
      <c r="D228" s="43" t="str">
        <f t="shared" si="33"/>
        <v>N/A</v>
      </c>
      <c r="E228" s="46">
        <v>31797.781878000002</v>
      </c>
      <c r="F228" s="43" t="str">
        <f t="shared" si="34"/>
        <v>N/A</v>
      </c>
      <c r="G228" s="46">
        <v>33022.996428999999</v>
      </c>
      <c r="H228" s="43" t="str">
        <f t="shared" si="35"/>
        <v>N/A</v>
      </c>
      <c r="I228" s="12">
        <v>9.6300000000000008</v>
      </c>
      <c r="J228" s="12">
        <v>3.8530000000000002</v>
      </c>
      <c r="K228" s="44" t="s">
        <v>732</v>
      </c>
      <c r="L228" s="9" t="str">
        <f t="shared" si="36"/>
        <v>Yes</v>
      </c>
    </row>
    <row r="229" spans="1:12" x14ac:dyDescent="0.2">
      <c r="A229" s="2" t="s">
        <v>1392</v>
      </c>
      <c r="B229" s="34" t="s">
        <v>217</v>
      </c>
      <c r="C229" s="51">
        <v>163122996</v>
      </c>
      <c r="D229" s="43" t="str">
        <f t="shared" ref="D229:D252" si="37">IF($B229="N/A","N/A",IF(C229&gt;10,"No",IF(C229&lt;-10,"No","Yes")))</f>
        <v>N/A</v>
      </c>
      <c r="E229" s="51">
        <v>170027614</v>
      </c>
      <c r="F229" s="43" t="str">
        <f t="shared" ref="F229:F252" si="38">IF($B229="N/A","N/A",IF(E229&gt;10,"No",IF(E229&lt;-10,"No","Yes")))</f>
        <v>N/A</v>
      </c>
      <c r="G229" s="51">
        <v>176971863</v>
      </c>
      <c r="H229" s="43" t="str">
        <f t="shared" ref="H229:H252" si="39">IF($B229="N/A","N/A",IF(G229&gt;10,"No",IF(G229&lt;-10,"No","Yes")))</f>
        <v>N/A</v>
      </c>
      <c r="I229" s="12">
        <v>4.2329999999999997</v>
      </c>
      <c r="J229" s="12">
        <v>4.0839999999999996</v>
      </c>
      <c r="K229" s="44" t="s">
        <v>732</v>
      </c>
      <c r="L229" s="9" t="str">
        <f t="shared" ref="L229:L252" si="40">IF(J229="Div by 0", "N/A", IF(K229="N/A","N/A", IF(J229&gt;VALUE(MID(K229,1,2)), "No", IF(J229&lt;-1*VALUE(MID(K229,1,2)), "No", "Yes"))))</f>
        <v>Yes</v>
      </c>
    </row>
    <row r="230" spans="1:12" x14ac:dyDescent="0.2">
      <c r="A230" s="4" t="s">
        <v>1393</v>
      </c>
      <c r="B230" s="34" t="s">
        <v>217</v>
      </c>
      <c r="C230" s="49">
        <v>69141</v>
      </c>
      <c r="D230" s="43" t="str">
        <f t="shared" si="37"/>
        <v>N/A</v>
      </c>
      <c r="E230" s="49">
        <v>99077</v>
      </c>
      <c r="F230" s="43" t="str">
        <f t="shared" si="38"/>
        <v>N/A</v>
      </c>
      <c r="G230" s="49">
        <v>115097</v>
      </c>
      <c r="H230" s="43" t="str">
        <f t="shared" si="39"/>
        <v>N/A</v>
      </c>
      <c r="I230" s="12">
        <v>43.3</v>
      </c>
      <c r="J230" s="12">
        <v>16.170000000000002</v>
      </c>
      <c r="K230" s="44" t="s">
        <v>732</v>
      </c>
      <c r="L230" s="9" t="str">
        <f t="shared" si="40"/>
        <v>Yes</v>
      </c>
    </row>
    <row r="231" spans="1:12" x14ac:dyDescent="0.2">
      <c r="A231" s="4" t="s">
        <v>1394</v>
      </c>
      <c r="B231" s="34" t="s">
        <v>217</v>
      </c>
      <c r="C231" s="51">
        <v>2359.2802534000002</v>
      </c>
      <c r="D231" s="43" t="str">
        <f t="shared" si="37"/>
        <v>N/A</v>
      </c>
      <c r="E231" s="51">
        <v>1716.1158897</v>
      </c>
      <c r="F231" s="43" t="str">
        <f t="shared" si="38"/>
        <v>N/A</v>
      </c>
      <c r="G231" s="51">
        <v>1537.5888425000001</v>
      </c>
      <c r="H231" s="43" t="str">
        <f t="shared" si="39"/>
        <v>N/A</v>
      </c>
      <c r="I231" s="12">
        <v>-27.3</v>
      </c>
      <c r="J231" s="12">
        <v>-10.4</v>
      </c>
      <c r="K231" s="44" t="s">
        <v>732</v>
      </c>
      <c r="L231" s="9" t="str">
        <f t="shared" si="40"/>
        <v>Yes</v>
      </c>
    </row>
    <row r="232" spans="1:12" ht="25.5" x14ac:dyDescent="0.2">
      <c r="A232" s="4" t="s">
        <v>1395</v>
      </c>
      <c r="B232" s="34" t="s">
        <v>217</v>
      </c>
      <c r="C232" s="51">
        <v>5070.9677419</v>
      </c>
      <c r="D232" s="43" t="str">
        <f t="shared" si="37"/>
        <v>N/A</v>
      </c>
      <c r="E232" s="51">
        <v>4292.0595237999996</v>
      </c>
      <c r="F232" s="43" t="str">
        <f t="shared" si="38"/>
        <v>N/A</v>
      </c>
      <c r="G232" s="51">
        <v>4240.9873417999997</v>
      </c>
      <c r="H232" s="43" t="str">
        <f t="shared" si="39"/>
        <v>N/A</v>
      </c>
      <c r="I232" s="12">
        <v>-15.4</v>
      </c>
      <c r="J232" s="12">
        <v>-1.19</v>
      </c>
      <c r="K232" s="44" t="s">
        <v>732</v>
      </c>
      <c r="L232" s="9" t="str">
        <f t="shared" si="40"/>
        <v>Yes</v>
      </c>
    </row>
    <row r="233" spans="1:12" ht="25.5" x14ac:dyDescent="0.2">
      <c r="A233" s="4" t="s">
        <v>1396</v>
      </c>
      <c r="B233" s="34" t="s">
        <v>217</v>
      </c>
      <c r="C233" s="51">
        <v>8048.6790988000002</v>
      </c>
      <c r="D233" s="43" t="str">
        <f t="shared" si="37"/>
        <v>N/A</v>
      </c>
      <c r="E233" s="51">
        <v>6715.6379460999997</v>
      </c>
      <c r="F233" s="43" t="str">
        <f t="shared" si="38"/>
        <v>N/A</v>
      </c>
      <c r="G233" s="51">
        <v>6015.1998557999996</v>
      </c>
      <c r="H233" s="43" t="str">
        <f t="shared" si="39"/>
        <v>N/A</v>
      </c>
      <c r="I233" s="12">
        <v>-16.600000000000001</v>
      </c>
      <c r="J233" s="12">
        <v>-10.4</v>
      </c>
      <c r="K233" s="44" t="s">
        <v>732</v>
      </c>
      <c r="L233" s="9" t="str">
        <f t="shared" si="40"/>
        <v>Yes</v>
      </c>
    </row>
    <row r="234" spans="1:12" x14ac:dyDescent="0.2">
      <c r="A234" s="4" t="s">
        <v>1397</v>
      </c>
      <c r="B234" s="34" t="s">
        <v>217</v>
      </c>
      <c r="C234" s="51">
        <v>98.733551259999999</v>
      </c>
      <c r="D234" s="43" t="str">
        <f t="shared" si="37"/>
        <v>N/A</v>
      </c>
      <c r="E234" s="51">
        <v>101.38871224</v>
      </c>
      <c r="F234" s="43" t="str">
        <f t="shared" si="38"/>
        <v>N/A</v>
      </c>
      <c r="G234" s="51">
        <v>103.58601482</v>
      </c>
      <c r="H234" s="43" t="str">
        <f t="shared" si="39"/>
        <v>N/A</v>
      </c>
      <c r="I234" s="12">
        <v>2.6890000000000001</v>
      </c>
      <c r="J234" s="12">
        <v>2.1669999999999998</v>
      </c>
      <c r="K234" s="44" t="s">
        <v>732</v>
      </c>
      <c r="L234" s="9" t="str">
        <f t="shared" si="40"/>
        <v>Yes</v>
      </c>
    </row>
    <row r="235" spans="1:12" ht="25.5" x14ac:dyDescent="0.2">
      <c r="A235" s="4" t="s">
        <v>1398</v>
      </c>
      <c r="B235" s="34" t="s">
        <v>217</v>
      </c>
      <c r="C235" s="51">
        <v>157.73651771999999</v>
      </c>
      <c r="D235" s="43" t="str">
        <f t="shared" si="37"/>
        <v>N/A</v>
      </c>
      <c r="E235" s="51">
        <v>174.43736916</v>
      </c>
      <c r="F235" s="43" t="str">
        <f t="shared" si="38"/>
        <v>N/A</v>
      </c>
      <c r="G235" s="51">
        <v>182.21432818</v>
      </c>
      <c r="H235" s="43" t="str">
        <f t="shared" si="39"/>
        <v>N/A</v>
      </c>
      <c r="I235" s="12">
        <v>10.59</v>
      </c>
      <c r="J235" s="12">
        <v>4.4580000000000002</v>
      </c>
      <c r="K235" s="44" t="s">
        <v>732</v>
      </c>
      <c r="L235" s="9" t="str">
        <f t="shared" si="40"/>
        <v>Yes</v>
      </c>
    </row>
    <row r="236" spans="1:12" x14ac:dyDescent="0.2">
      <c r="A236" s="4" t="s">
        <v>1399</v>
      </c>
      <c r="B236" s="34" t="s">
        <v>217</v>
      </c>
      <c r="C236" s="43">
        <v>10.876237009</v>
      </c>
      <c r="D236" s="43" t="str">
        <f t="shared" si="37"/>
        <v>N/A</v>
      </c>
      <c r="E236" s="43">
        <v>14.588382536999999</v>
      </c>
      <c r="F236" s="43" t="str">
        <f t="shared" si="38"/>
        <v>N/A</v>
      </c>
      <c r="G236" s="43">
        <v>15.750918257</v>
      </c>
      <c r="H236" s="43" t="str">
        <f t="shared" si="39"/>
        <v>N/A</v>
      </c>
      <c r="I236" s="12">
        <v>34.130000000000003</v>
      </c>
      <c r="J236" s="12">
        <v>7.9690000000000003</v>
      </c>
      <c r="K236" s="44" t="s">
        <v>732</v>
      </c>
      <c r="L236" s="9" t="str">
        <f t="shared" si="40"/>
        <v>Yes</v>
      </c>
    </row>
    <row r="237" spans="1:12" x14ac:dyDescent="0.2">
      <c r="A237" s="4" t="s">
        <v>1400</v>
      </c>
      <c r="B237" s="34" t="s">
        <v>217</v>
      </c>
      <c r="C237" s="43">
        <v>6.0194174757000001</v>
      </c>
      <c r="D237" s="43" t="str">
        <f t="shared" si="37"/>
        <v>N/A</v>
      </c>
      <c r="E237" s="43">
        <v>18.142548596000001</v>
      </c>
      <c r="F237" s="43" t="str">
        <f t="shared" si="38"/>
        <v>N/A</v>
      </c>
      <c r="G237" s="43">
        <v>20</v>
      </c>
      <c r="H237" s="43" t="str">
        <f t="shared" si="39"/>
        <v>N/A</v>
      </c>
      <c r="I237" s="12">
        <v>201.4</v>
      </c>
      <c r="J237" s="12">
        <v>10.24</v>
      </c>
      <c r="K237" s="44" t="s">
        <v>732</v>
      </c>
      <c r="L237" s="9" t="str">
        <f t="shared" si="40"/>
        <v>Yes</v>
      </c>
    </row>
    <row r="238" spans="1:12" x14ac:dyDescent="0.2">
      <c r="A238" s="58" t="s">
        <v>1401</v>
      </c>
      <c r="B238" s="34" t="s">
        <v>217</v>
      </c>
      <c r="C238" s="43">
        <v>16.582088667000001</v>
      </c>
      <c r="D238" s="43" t="str">
        <f t="shared" si="37"/>
        <v>N/A</v>
      </c>
      <c r="E238" s="43">
        <v>19.794741905999999</v>
      </c>
      <c r="F238" s="43" t="str">
        <f t="shared" si="38"/>
        <v>N/A</v>
      </c>
      <c r="G238" s="43">
        <v>22.157411107000001</v>
      </c>
      <c r="H238" s="43" t="str">
        <f t="shared" si="39"/>
        <v>N/A</v>
      </c>
      <c r="I238" s="12">
        <v>19.37</v>
      </c>
      <c r="J238" s="12">
        <v>11.94</v>
      </c>
      <c r="K238" s="44" t="s">
        <v>732</v>
      </c>
      <c r="L238" s="9" t="str">
        <f t="shared" si="40"/>
        <v>Yes</v>
      </c>
    </row>
    <row r="239" spans="1:12" x14ac:dyDescent="0.2">
      <c r="A239" s="58" t="s">
        <v>1402</v>
      </c>
      <c r="B239" s="34" t="s">
        <v>217</v>
      </c>
      <c r="C239" s="43">
        <v>10.204968040000001</v>
      </c>
      <c r="D239" s="43" t="str">
        <f t="shared" si="37"/>
        <v>N/A</v>
      </c>
      <c r="E239" s="43">
        <v>14.405099976000001</v>
      </c>
      <c r="F239" s="43" t="str">
        <f t="shared" si="38"/>
        <v>N/A</v>
      </c>
      <c r="G239" s="43">
        <v>14.77101822</v>
      </c>
      <c r="H239" s="43" t="str">
        <f t="shared" si="39"/>
        <v>N/A</v>
      </c>
      <c r="I239" s="12">
        <v>41.16</v>
      </c>
      <c r="J239" s="12">
        <v>2.54</v>
      </c>
      <c r="K239" s="44" t="s">
        <v>732</v>
      </c>
      <c r="L239" s="9" t="str">
        <f t="shared" si="40"/>
        <v>Yes</v>
      </c>
    </row>
    <row r="240" spans="1:12" x14ac:dyDescent="0.2">
      <c r="A240" s="58" t="s">
        <v>1403</v>
      </c>
      <c r="B240" s="34" t="s">
        <v>217</v>
      </c>
      <c r="C240" s="43">
        <v>5.6052972505999996</v>
      </c>
      <c r="D240" s="43" t="str">
        <f t="shared" si="37"/>
        <v>N/A</v>
      </c>
      <c r="E240" s="43">
        <v>7.4666527719999998</v>
      </c>
      <c r="F240" s="43" t="str">
        <f t="shared" si="38"/>
        <v>N/A</v>
      </c>
      <c r="G240" s="43">
        <v>12.222504814000001</v>
      </c>
      <c r="H240" s="43" t="str">
        <f t="shared" si="39"/>
        <v>N/A</v>
      </c>
      <c r="I240" s="12">
        <v>33.21</v>
      </c>
      <c r="J240" s="12">
        <v>63.69</v>
      </c>
      <c r="K240" s="44" t="s">
        <v>732</v>
      </c>
      <c r="L240" s="9" t="str">
        <f t="shared" si="40"/>
        <v>No</v>
      </c>
    </row>
    <row r="241" spans="1:12" ht="25.5" x14ac:dyDescent="0.2">
      <c r="A241" s="58" t="s">
        <v>1404</v>
      </c>
      <c r="B241" s="34" t="s">
        <v>217</v>
      </c>
      <c r="C241" s="51">
        <v>136031391</v>
      </c>
      <c r="D241" s="43" t="str">
        <f t="shared" si="37"/>
        <v>N/A</v>
      </c>
      <c r="E241" s="51">
        <v>143884963</v>
      </c>
      <c r="F241" s="43" t="str">
        <f t="shared" si="38"/>
        <v>N/A</v>
      </c>
      <c r="G241" s="51">
        <v>147943024</v>
      </c>
      <c r="H241" s="43" t="str">
        <f t="shared" si="39"/>
        <v>N/A</v>
      </c>
      <c r="I241" s="12">
        <v>5.7729999999999997</v>
      </c>
      <c r="J241" s="12">
        <v>2.82</v>
      </c>
      <c r="K241" s="44" t="s">
        <v>732</v>
      </c>
      <c r="L241" s="9" t="str">
        <f t="shared" si="40"/>
        <v>Yes</v>
      </c>
    </row>
    <row r="242" spans="1:12" x14ac:dyDescent="0.2">
      <c r="A242" s="58" t="s">
        <v>1405</v>
      </c>
      <c r="B242" s="34" t="s">
        <v>217</v>
      </c>
      <c r="C242" s="49">
        <v>4690</v>
      </c>
      <c r="D242" s="43" t="str">
        <f t="shared" si="37"/>
        <v>N/A</v>
      </c>
      <c r="E242" s="49">
        <v>4525</v>
      </c>
      <c r="F242" s="43" t="str">
        <f t="shared" si="38"/>
        <v>N/A</v>
      </c>
      <c r="G242" s="49">
        <v>4480</v>
      </c>
      <c r="H242" s="43" t="str">
        <f t="shared" si="39"/>
        <v>N/A</v>
      </c>
      <c r="I242" s="12">
        <v>-3.52</v>
      </c>
      <c r="J242" s="12">
        <v>-0.99399999999999999</v>
      </c>
      <c r="K242" s="44" t="s">
        <v>732</v>
      </c>
      <c r="L242" s="9" t="str">
        <f t="shared" si="40"/>
        <v>Yes</v>
      </c>
    </row>
    <row r="243" spans="1:12" ht="25.5" x14ac:dyDescent="0.2">
      <c r="A243" s="58" t="s">
        <v>1406</v>
      </c>
      <c r="B243" s="34" t="s">
        <v>217</v>
      </c>
      <c r="C243" s="51">
        <v>29004.560980999999</v>
      </c>
      <c r="D243" s="43" t="str">
        <f t="shared" si="37"/>
        <v>N/A</v>
      </c>
      <c r="E243" s="51">
        <v>31797.781878000002</v>
      </c>
      <c r="F243" s="43" t="str">
        <f t="shared" si="38"/>
        <v>N/A</v>
      </c>
      <c r="G243" s="51">
        <v>33022.996428999999</v>
      </c>
      <c r="H243" s="43" t="str">
        <f t="shared" si="39"/>
        <v>N/A</v>
      </c>
      <c r="I243" s="12">
        <v>9.6300000000000008</v>
      </c>
      <c r="J243" s="12">
        <v>3.8530000000000002</v>
      </c>
      <c r="K243" s="44" t="s">
        <v>732</v>
      </c>
      <c r="L243" s="9" t="str">
        <f t="shared" si="40"/>
        <v>Yes</v>
      </c>
    </row>
    <row r="244" spans="1:12" ht="25.5" x14ac:dyDescent="0.2">
      <c r="A244" s="58" t="s">
        <v>1407</v>
      </c>
      <c r="B244" s="34" t="s">
        <v>217</v>
      </c>
      <c r="C244" s="51">
        <v>9902.1315789</v>
      </c>
      <c r="D244" s="43" t="str">
        <f t="shared" si="37"/>
        <v>N/A</v>
      </c>
      <c r="E244" s="51">
        <v>7795.2285714</v>
      </c>
      <c r="F244" s="43" t="str">
        <f t="shared" si="38"/>
        <v>N/A</v>
      </c>
      <c r="G244" s="51">
        <v>7508.4444444000001</v>
      </c>
      <c r="H244" s="43" t="str">
        <f t="shared" si="39"/>
        <v>N/A</v>
      </c>
      <c r="I244" s="12">
        <v>-21.3</v>
      </c>
      <c r="J244" s="12">
        <v>-3.68</v>
      </c>
      <c r="K244" s="44" t="s">
        <v>732</v>
      </c>
      <c r="L244" s="9" t="str">
        <f t="shared" si="40"/>
        <v>Yes</v>
      </c>
    </row>
    <row r="245" spans="1:12" ht="25.5" x14ac:dyDescent="0.2">
      <c r="A245" s="58" t="s">
        <v>1408</v>
      </c>
      <c r="B245" s="34" t="s">
        <v>217</v>
      </c>
      <c r="C245" s="51">
        <v>29209.252697</v>
      </c>
      <c r="D245" s="43" t="str">
        <f t="shared" si="37"/>
        <v>N/A</v>
      </c>
      <c r="E245" s="51">
        <v>32006.579289000001</v>
      </c>
      <c r="F245" s="43" t="str">
        <f t="shared" si="38"/>
        <v>N/A</v>
      </c>
      <c r="G245" s="51">
        <v>33282.427181999999</v>
      </c>
      <c r="H245" s="43" t="str">
        <f t="shared" si="39"/>
        <v>N/A</v>
      </c>
      <c r="I245" s="12">
        <v>9.577</v>
      </c>
      <c r="J245" s="12">
        <v>3.9860000000000002</v>
      </c>
      <c r="K245" s="44" t="s">
        <v>732</v>
      </c>
      <c r="L245" s="9" t="str">
        <f t="shared" si="40"/>
        <v>Yes</v>
      </c>
    </row>
    <row r="246" spans="1:12" ht="25.5" x14ac:dyDescent="0.2">
      <c r="A246" s="58" t="s">
        <v>1409</v>
      </c>
      <c r="B246" s="34" t="s">
        <v>217</v>
      </c>
      <c r="C246" s="51">
        <v>17470.764706000002</v>
      </c>
      <c r="D246" s="43" t="str">
        <f t="shared" si="37"/>
        <v>N/A</v>
      </c>
      <c r="E246" s="51">
        <v>26879.684211</v>
      </c>
      <c r="F246" s="43" t="str">
        <f t="shared" si="38"/>
        <v>N/A</v>
      </c>
      <c r="G246" s="51">
        <v>22628.5</v>
      </c>
      <c r="H246" s="43" t="str">
        <f t="shared" si="39"/>
        <v>N/A</v>
      </c>
      <c r="I246" s="12">
        <v>53.86</v>
      </c>
      <c r="J246" s="12">
        <v>-15.8</v>
      </c>
      <c r="K246" s="44" t="s">
        <v>732</v>
      </c>
      <c r="L246" s="9" t="str">
        <f t="shared" si="40"/>
        <v>Yes</v>
      </c>
    </row>
    <row r="247" spans="1:12" ht="25.5" x14ac:dyDescent="0.2">
      <c r="A247" s="58" t="s">
        <v>1410</v>
      </c>
      <c r="B247" s="34" t="s">
        <v>217</v>
      </c>
      <c r="C247" s="51">
        <v>2430</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0.73776126419999999</v>
      </c>
      <c r="D248" s="43" t="str">
        <f t="shared" si="37"/>
        <v>N/A</v>
      </c>
      <c r="E248" s="43">
        <v>0.66627401900000005</v>
      </c>
      <c r="F248" s="43" t="str">
        <f t="shared" si="38"/>
        <v>N/A</v>
      </c>
      <c r="G248" s="43">
        <v>0.61308386660000003</v>
      </c>
      <c r="H248" s="43" t="str">
        <f t="shared" si="39"/>
        <v>N/A</v>
      </c>
      <c r="I248" s="12">
        <v>-9.69</v>
      </c>
      <c r="J248" s="12">
        <v>-7.98</v>
      </c>
      <c r="K248" s="44" t="s">
        <v>732</v>
      </c>
      <c r="L248" s="9" t="str">
        <f t="shared" si="40"/>
        <v>Yes</v>
      </c>
    </row>
    <row r="249" spans="1:12" ht="25.5" x14ac:dyDescent="0.2">
      <c r="A249" s="58" t="s">
        <v>1412</v>
      </c>
      <c r="B249" s="34" t="s">
        <v>217</v>
      </c>
      <c r="C249" s="43">
        <v>2.4595469256000002</v>
      </c>
      <c r="D249" s="43" t="str">
        <f t="shared" si="37"/>
        <v>N/A</v>
      </c>
      <c r="E249" s="43">
        <v>7.5593952484000004</v>
      </c>
      <c r="F249" s="43" t="str">
        <f t="shared" si="38"/>
        <v>N/A</v>
      </c>
      <c r="G249" s="43">
        <v>9.1139240505999997</v>
      </c>
      <c r="H249" s="43" t="str">
        <f t="shared" si="39"/>
        <v>N/A</v>
      </c>
      <c r="I249" s="12">
        <v>207.3</v>
      </c>
      <c r="J249" s="12">
        <v>20.56</v>
      </c>
      <c r="K249" s="44" t="s">
        <v>732</v>
      </c>
      <c r="L249" s="9" t="str">
        <f t="shared" si="40"/>
        <v>Yes</v>
      </c>
    </row>
    <row r="250" spans="1:12" ht="25.5" x14ac:dyDescent="0.2">
      <c r="A250" s="58" t="s">
        <v>1413</v>
      </c>
      <c r="B250" s="34" t="s">
        <v>217</v>
      </c>
      <c r="C250" s="43">
        <v>3.9258876454</v>
      </c>
      <c r="D250" s="43" t="str">
        <f t="shared" si="37"/>
        <v>N/A</v>
      </c>
      <c r="E250" s="43">
        <v>3.6767185019999999</v>
      </c>
      <c r="F250" s="43" t="str">
        <f t="shared" si="38"/>
        <v>N/A</v>
      </c>
      <c r="G250" s="43">
        <v>3.5333599680000001</v>
      </c>
      <c r="H250" s="43" t="str">
        <f t="shared" si="39"/>
        <v>N/A</v>
      </c>
      <c r="I250" s="12">
        <v>-6.35</v>
      </c>
      <c r="J250" s="12">
        <v>-3.9</v>
      </c>
      <c r="K250" s="44" t="s">
        <v>732</v>
      </c>
      <c r="L250" s="9" t="str">
        <f t="shared" si="40"/>
        <v>Yes</v>
      </c>
    </row>
    <row r="251" spans="1:12" ht="25.5" x14ac:dyDescent="0.2">
      <c r="A251" s="58" t="s">
        <v>1414</v>
      </c>
      <c r="B251" s="34" t="s">
        <v>217</v>
      </c>
      <c r="C251" s="43">
        <v>3.8060695999999998E-3</v>
      </c>
      <c r="D251" s="43" t="str">
        <f t="shared" si="37"/>
        <v>N/A</v>
      </c>
      <c r="E251" s="43">
        <v>3.9557291000000003E-3</v>
      </c>
      <c r="F251" s="43" t="str">
        <f t="shared" si="38"/>
        <v>N/A</v>
      </c>
      <c r="G251" s="43">
        <v>4.2095756000000003E-3</v>
      </c>
      <c r="H251" s="43" t="str">
        <f t="shared" si="39"/>
        <v>N/A</v>
      </c>
      <c r="I251" s="12">
        <v>3.9319999999999999</v>
      </c>
      <c r="J251" s="12">
        <v>6.4169999999999998</v>
      </c>
      <c r="K251" s="44" t="s">
        <v>732</v>
      </c>
      <c r="L251" s="9" t="str">
        <f t="shared" si="40"/>
        <v>Yes</v>
      </c>
    </row>
    <row r="252" spans="1:12" ht="25.5" x14ac:dyDescent="0.2">
      <c r="A252" s="58" t="s">
        <v>1415</v>
      </c>
      <c r="B252" s="34" t="s">
        <v>217</v>
      </c>
      <c r="C252" s="43">
        <v>1.4394703000000001E-3</v>
      </c>
      <c r="D252" s="43" t="str">
        <f t="shared" si="37"/>
        <v>N/A</v>
      </c>
      <c r="E252" s="43">
        <v>0</v>
      </c>
      <c r="F252" s="43" t="str">
        <f t="shared" si="38"/>
        <v>N/A</v>
      </c>
      <c r="G252" s="43">
        <v>0</v>
      </c>
      <c r="H252" s="43" t="str">
        <f t="shared" si="39"/>
        <v>N/A</v>
      </c>
      <c r="I252" s="12">
        <v>-100</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89286</v>
      </c>
      <c r="D6" s="43" t="str">
        <f t="shared" ref="D6:D37" si="0">IF($B6="N/A","N/A",IF(C6&gt;10,"No",IF(C6&lt;-10,"No","Yes")))</f>
        <v>N/A</v>
      </c>
      <c r="E6" s="35">
        <v>88208</v>
      </c>
      <c r="F6" s="43" t="str">
        <f t="shared" ref="F6:F37" si="1">IF($B6="N/A","N/A",IF(E6&gt;10,"No",IF(E6&lt;-10,"No","Yes")))</f>
        <v>N/A</v>
      </c>
      <c r="G6" s="35">
        <v>90380</v>
      </c>
      <c r="H6" s="43" t="str">
        <f t="shared" ref="H6:H37" si="2">IF($B6="N/A","N/A",IF(G6&gt;10,"No",IF(G6&lt;-10,"No","Yes")))</f>
        <v>N/A</v>
      </c>
      <c r="I6" s="12">
        <v>-1.21</v>
      </c>
      <c r="J6" s="12">
        <v>2.4620000000000002</v>
      </c>
      <c r="K6" s="44" t="s">
        <v>732</v>
      </c>
      <c r="L6" s="9" t="str">
        <f t="shared" ref="L6:L39" si="3">IF(J6="Div by 0", "N/A", IF(K6="N/A","N/A", IF(J6&gt;VALUE(MID(K6,1,2)), "No", IF(J6&lt;-1*VALUE(MID(K6,1,2)), "No", "Yes"))))</f>
        <v>Yes</v>
      </c>
    </row>
    <row r="7" spans="1:12" x14ac:dyDescent="0.2">
      <c r="A7" s="45" t="s">
        <v>6</v>
      </c>
      <c r="B7" s="34" t="s">
        <v>217</v>
      </c>
      <c r="C7" s="35">
        <v>82224</v>
      </c>
      <c r="D7" s="43" t="str">
        <f t="shared" si="0"/>
        <v>N/A</v>
      </c>
      <c r="E7" s="35">
        <v>81557</v>
      </c>
      <c r="F7" s="43" t="str">
        <f t="shared" si="1"/>
        <v>N/A</v>
      </c>
      <c r="G7" s="35">
        <v>83175</v>
      </c>
      <c r="H7" s="43" t="str">
        <f t="shared" si="2"/>
        <v>N/A</v>
      </c>
      <c r="I7" s="12">
        <v>-0.81100000000000005</v>
      </c>
      <c r="J7" s="12">
        <v>1.984</v>
      </c>
      <c r="K7" s="44" t="s">
        <v>732</v>
      </c>
      <c r="L7" s="9" t="str">
        <f t="shared" si="3"/>
        <v>Yes</v>
      </c>
    </row>
    <row r="8" spans="1:12" x14ac:dyDescent="0.2">
      <c r="A8" s="45" t="s">
        <v>364</v>
      </c>
      <c r="B8" s="34" t="s">
        <v>217</v>
      </c>
      <c r="C8" s="35" t="s">
        <v>217</v>
      </c>
      <c r="D8" s="43" t="str">
        <f t="shared" si="0"/>
        <v>N/A</v>
      </c>
      <c r="E8" s="35" t="s">
        <v>217</v>
      </c>
      <c r="F8" s="43" t="str">
        <f t="shared" si="1"/>
        <v>N/A</v>
      </c>
      <c r="G8" s="8">
        <v>92.028103563000002</v>
      </c>
      <c r="H8" s="43" t="str">
        <f t="shared" si="2"/>
        <v>N/A</v>
      </c>
      <c r="I8" s="12" t="s">
        <v>217</v>
      </c>
      <c r="J8" s="12" t="s">
        <v>217</v>
      </c>
      <c r="K8" s="44" t="s">
        <v>732</v>
      </c>
      <c r="L8" s="9" t="str">
        <f t="shared" si="3"/>
        <v>No</v>
      </c>
    </row>
    <row r="9" spans="1:12" x14ac:dyDescent="0.2">
      <c r="A9" s="4" t="s">
        <v>88</v>
      </c>
      <c r="B9" s="47" t="s">
        <v>217</v>
      </c>
      <c r="C9" s="1">
        <v>80819.570000000007</v>
      </c>
      <c r="D9" s="11" t="str">
        <f t="shared" si="0"/>
        <v>N/A</v>
      </c>
      <c r="E9" s="1">
        <v>79839.070000000007</v>
      </c>
      <c r="F9" s="11" t="str">
        <f t="shared" si="1"/>
        <v>N/A</v>
      </c>
      <c r="G9" s="1">
        <v>82117.66</v>
      </c>
      <c r="H9" s="11" t="str">
        <f t="shared" si="2"/>
        <v>N/A</v>
      </c>
      <c r="I9" s="12">
        <v>-1.21</v>
      </c>
      <c r="J9" s="12">
        <v>2.8540000000000001</v>
      </c>
      <c r="K9" s="47" t="s">
        <v>732</v>
      </c>
      <c r="L9" s="9" t="str">
        <f t="shared" si="3"/>
        <v>Yes</v>
      </c>
    </row>
    <row r="10" spans="1:12" x14ac:dyDescent="0.2">
      <c r="A10" s="4" t="s">
        <v>1416</v>
      </c>
      <c r="B10" s="34" t="s">
        <v>217</v>
      </c>
      <c r="C10" s="8">
        <v>1.2667159465</v>
      </c>
      <c r="D10" s="43" t="str">
        <f t="shared" si="0"/>
        <v>N/A</v>
      </c>
      <c r="E10" s="8">
        <v>1.5667513151000001</v>
      </c>
      <c r="F10" s="43" t="str">
        <f t="shared" si="1"/>
        <v>N/A</v>
      </c>
      <c r="G10" s="8">
        <v>0.87961938480000001</v>
      </c>
      <c r="H10" s="43" t="str">
        <f t="shared" si="2"/>
        <v>N/A</v>
      </c>
      <c r="I10" s="12">
        <v>23.69</v>
      </c>
      <c r="J10" s="12">
        <v>-43.9</v>
      </c>
      <c r="K10" s="44" t="s">
        <v>732</v>
      </c>
      <c r="L10" s="9" t="str">
        <f t="shared" si="3"/>
        <v>No</v>
      </c>
    </row>
    <row r="11" spans="1:12" x14ac:dyDescent="0.2">
      <c r="A11" s="4" t="s">
        <v>1417</v>
      </c>
      <c r="B11" s="34" t="s">
        <v>217</v>
      </c>
      <c r="C11" s="8">
        <v>2.3486324843999999</v>
      </c>
      <c r="D11" s="43" t="str">
        <f t="shared" si="0"/>
        <v>N/A</v>
      </c>
      <c r="E11" s="8">
        <v>2.5315164157000001</v>
      </c>
      <c r="F11" s="43" t="str">
        <f t="shared" si="1"/>
        <v>N/A</v>
      </c>
      <c r="G11" s="8">
        <v>2.4120380615000001</v>
      </c>
      <c r="H11" s="43" t="str">
        <f t="shared" si="2"/>
        <v>N/A</v>
      </c>
      <c r="I11" s="12">
        <v>7.7869999999999999</v>
      </c>
      <c r="J11" s="12">
        <v>-4.72</v>
      </c>
      <c r="K11" s="44" t="s">
        <v>732</v>
      </c>
      <c r="L11" s="9" t="str">
        <f t="shared" si="3"/>
        <v>Yes</v>
      </c>
    </row>
    <row r="12" spans="1:12" x14ac:dyDescent="0.2">
      <c r="A12" s="4" t="s">
        <v>1418</v>
      </c>
      <c r="B12" s="34" t="s">
        <v>217</v>
      </c>
      <c r="C12" s="8">
        <v>74.092242905000006</v>
      </c>
      <c r="D12" s="43" t="str">
        <f t="shared" si="0"/>
        <v>N/A</v>
      </c>
      <c r="E12" s="8">
        <v>72.767776165000001</v>
      </c>
      <c r="F12" s="43" t="str">
        <f t="shared" si="1"/>
        <v>N/A</v>
      </c>
      <c r="G12" s="8">
        <v>72.054658110000005</v>
      </c>
      <c r="H12" s="43" t="str">
        <f t="shared" si="2"/>
        <v>N/A</v>
      </c>
      <c r="I12" s="12">
        <v>-1.79</v>
      </c>
      <c r="J12" s="12">
        <v>-0.98</v>
      </c>
      <c r="K12" s="44" t="s">
        <v>732</v>
      </c>
      <c r="L12" s="9" t="str">
        <f t="shared" si="3"/>
        <v>Yes</v>
      </c>
    </row>
    <row r="13" spans="1:12" x14ac:dyDescent="0.2">
      <c r="A13" s="4" t="s">
        <v>1419</v>
      </c>
      <c r="B13" s="34" t="s">
        <v>217</v>
      </c>
      <c r="C13" s="8">
        <v>0.37295880650000002</v>
      </c>
      <c r="D13" s="43" t="str">
        <f t="shared" si="0"/>
        <v>N/A</v>
      </c>
      <c r="E13" s="8">
        <v>0.4727462362</v>
      </c>
      <c r="F13" s="43" t="str">
        <f t="shared" si="1"/>
        <v>N/A</v>
      </c>
      <c r="G13" s="8">
        <v>0.41934056209999998</v>
      </c>
      <c r="H13" s="43" t="str">
        <f t="shared" si="2"/>
        <v>N/A</v>
      </c>
      <c r="I13" s="12">
        <v>26.76</v>
      </c>
      <c r="J13" s="12">
        <v>-11.3</v>
      </c>
      <c r="K13" s="44" t="s">
        <v>732</v>
      </c>
      <c r="L13" s="9" t="str">
        <f t="shared" si="3"/>
        <v>Yes</v>
      </c>
    </row>
    <row r="14" spans="1:12" x14ac:dyDescent="0.2">
      <c r="A14" s="4" t="s">
        <v>1420</v>
      </c>
      <c r="B14" s="34" t="s">
        <v>217</v>
      </c>
      <c r="C14" s="8">
        <v>4.1327867750999996</v>
      </c>
      <c r="D14" s="43" t="str">
        <f t="shared" si="0"/>
        <v>N/A</v>
      </c>
      <c r="E14" s="8">
        <v>4.2320424451000003</v>
      </c>
      <c r="F14" s="43" t="str">
        <f t="shared" si="1"/>
        <v>N/A</v>
      </c>
      <c r="G14" s="8">
        <v>4.2409825183000001</v>
      </c>
      <c r="H14" s="43" t="str">
        <f t="shared" si="2"/>
        <v>N/A</v>
      </c>
      <c r="I14" s="12">
        <v>2.4020000000000001</v>
      </c>
      <c r="J14" s="12">
        <v>0.2112</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8.0639742E-2</v>
      </c>
      <c r="D16" s="43" t="str">
        <f t="shared" si="0"/>
        <v>N/A</v>
      </c>
      <c r="E16" s="8">
        <v>2.2673680000000001E-3</v>
      </c>
      <c r="F16" s="43" t="str">
        <f t="shared" si="1"/>
        <v>N/A</v>
      </c>
      <c r="G16" s="8">
        <v>0.12502766100000001</v>
      </c>
      <c r="H16" s="43" t="str">
        <f t="shared" si="2"/>
        <v>N/A</v>
      </c>
      <c r="I16" s="12">
        <v>-97.2</v>
      </c>
      <c r="J16" s="12">
        <v>5414</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17.706023341000002</v>
      </c>
      <c r="D18" s="43" t="str">
        <f t="shared" si="0"/>
        <v>N/A</v>
      </c>
      <c r="E18" s="8">
        <v>18.426900054000001</v>
      </c>
      <c r="F18" s="43" t="str">
        <f t="shared" si="1"/>
        <v>N/A</v>
      </c>
      <c r="G18" s="8">
        <v>19.868333702000001</v>
      </c>
      <c r="H18" s="43" t="str">
        <f t="shared" si="2"/>
        <v>N/A</v>
      </c>
      <c r="I18" s="12">
        <v>4.0709999999999997</v>
      </c>
      <c r="J18" s="12">
        <v>7.8220000000000001</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97.197768967000002</v>
      </c>
      <c r="D20" s="43" t="str">
        <f t="shared" si="0"/>
        <v>N/A</v>
      </c>
      <c r="E20" s="8">
        <v>96.99346998</v>
      </c>
      <c r="F20" s="43" t="str">
        <f t="shared" si="1"/>
        <v>N/A</v>
      </c>
      <c r="G20" s="8">
        <v>97.043593715</v>
      </c>
      <c r="H20" s="43" t="str">
        <f t="shared" si="2"/>
        <v>N/A</v>
      </c>
      <c r="I20" s="12">
        <v>-0.21</v>
      </c>
      <c r="J20" s="12">
        <v>5.1700000000000003E-2</v>
      </c>
      <c r="K20" s="44" t="s">
        <v>732</v>
      </c>
      <c r="L20" s="9" t="str">
        <f t="shared" si="3"/>
        <v>Yes</v>
      </c>
    </row>
    <row r="21" spans="1:12" x14ac:dyDescent="0.2">
      <c r="A21" s="2" t="s">
        <v>969</v>
      </c>
      <c r="B21" s="34" t="s">
        <v>217</v>
      </c>
      <c r="C21" s="8">
        <v>2.8022310329</v>
      </c>
      <c r="D21" s="43" t="str">
        <f t="shared" si="0"/>
        <v>N/A</v>
      </c>
      <c r="E21" s="8">
        <v>3.00653002</v>
      </c>
      <c r="F21" s="43" t="str">
        <f t="shared" si="1"/>
        <v>N/A</v>
      </c>
      <c r="G21" s="8">
        <v>2.9564062845999999</v>
      </c>
      <c r="H21" s="43" t="str">
        <f t="shared" si="2"/>
        <v>N/A</v>
      </c>
      <c r="I21" s="12">
        <v>7.2910000000000004</v>
      </c>
      <c r="J21" s="12">
        <v>-1.67</v>
      </c>
      <c r="K21" s="44" t="s">
        <v>732</v>
      </c>
      <c r="L21" s="9" t="str">
        <f t="shared" si="3"/>
        <v>Yes</v>
      </c>
    </row>
    <row r="22" spans="1:12" x14ac:dyDescent="0.2">
      <c r="A22" s="3" t="s">
        <v>1728</v>
      </c>
      <c r="B22" s="34" t="s">
        <v>217</v>
      </c>
      <c r="C22" s="35">
        <v>30231</v>
      </c>
      <c r="D22" s="43" t="str">
        <f t="shared" si="0"/>
        <v>N/A</v>
      </c>
      <c r="E22" s="35">
        <v>28740</v>
      </c>
      <c r="F22" s="43" t="str">
        <f t="shared" si="1"/>
        <v>N/A</v>
      </c>
      <c r="G22" s="35">
        <v>28546</v>
      </c>
      <c r="H22" s="43" t="str">
        <f t="shared" si="2"/>
        <v>N/A</v>
      </c>
      <c r="I22" s="12">
        <v>-4.93</v>
      </c>
      <c r="J22" s="12">
        <v>-0.67500000000000004</v>
      </c>
      <c r="K22" s="44" t="s">
        <v>732</v>
      </c>
      <c r="L22" s="9" t="str">
        <f t="shared" si="3"/>
        <v>Yes</v>
      </c>
    </row>
    <row r="23" spans="1:12" x14ac:dyDescent="0.2">
      <c r="A23" s="3" t="s">
        <v>984</v>
      </c>
      <c r="B23" s="34" t="s">
        <v>217</v>
      </c>
      <c r="C23" s="35">
        <v>12768</v>
      </c>
      <c r="D23" s="43" t="str">
        <f t="shared" si="0"/>
        <v>N/A</v>
      </c>
      <c r="E23" s="35">
        <v>11820</v>
      </c>
      <c r="F23" s="43" t="str">
        <f t="shared" si="1"/>
        <v>N/A</v>
      </c>
      <c r="G23" s="35">
        <v>11739</v>
      </c>
      <c r="H23" s="43" t="str">
        <f t="shared" si="2"/>
        <v>N/A</v>
      </c>
      <c r="I23" s="12">
        <v>-7.42</v>
      </c>
      <c r="J23" s="12">
        <v>-0.68500000000000005</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661</v>
      </c>
      <c r="D25" s="43" t="str">
        <f t="shared" si="0"/>
        <v>N/A</v>
      </c>
      <c r="E25" s="35">
        <v>632</v>
      </c>
      <c r="F25" s="43" t="str">
        <f t="shared" si="1"/>
        <v>N/A</v>
      </c>
      <c r="G25" s="35">
        <v>644</v>
      </c>
      <c r="H25" s="43" t="str">
        <f t="shared" si="2"/>
        <v>N/A</v>
      </c>
      <c r="I25" s="12">
        <v>-4.3899999999999997</v>
      </c>
      <c r="J25" s="12">
        <v>1.899</v>
      </c>
      <c r="K25" s="44" t="s">
        <v>732</v>
      </c>
      <c r="L25" s="9" t="str">
        <f t="shared" si="3"/>
        <v>Yes</v>
      </c>
    </row>
    <row r="26" spans="1:12" x14ac:dyDescent="0.2">
      <c r="A26" s="3" t="s">
        <v>987</v>
      </c>
      <c r="B26" s="34" t="s">
        <v>217</v>
      </c>
      <c r="C26" s="35">
        <v>16802</v>
      </c>
      <c r="D26" s="43" t="str">
        <f t="shared" si="0"/>
        <v>N/A</v>
      </c>
      <c r="E26" s="35">
        <v>16288</v>
      </c>
      <c r="F26" s="43" t="str">
        <f t="shared" si="1"/>
        <v>N/A</v>
      </c>
      <c r="G26" s="35">
        <v>16163</v>
      </c>
      <c r="H26" s="43" t="str">
        <f t="shared" si="2"/>
        <v>N/A</v>
      </c>
      <c r="I26" s="12">
        <v>-3.06</v>
      </c>
      <c r="J26" s="12">
        <v>-0.76700000000000002</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58476</v>
      </c>
      <c r="D28" s="43" t="str">
        <f t="shared" si="0"/>
        <v>N/A</v>
      </c>
      <c r="E28" s="35">
        <v>58866</v>
      </c>
      <c r="F28" s="43" t="str">
        <f t="shared" si="1"/>
        <v>N/A</v>
      </c>
      <c r="G28" s="35">
        <v>61214</v>
      </c>
      <c r="H28" s="43" t="str">
        <f t="shared" si="2"/>
        <v>N/A</v>
      </c>
      <c r="I28" s="12">
        <v>0.66690000000000005</v>
      </c>
      <c r="J28" s="12">
        <v>3.9889999999999999</v>
      </c>
      <c r="K28" s="44" t="s">
        <v>732</v>
      </c>
      <c r="L28" s="9" t="str">
        <f t="shared" si="3"/>
        <v>Yes</v>
      </c>
    </row>
    <row r="29" spans="1:12" x14ac:dyDescent="0.2">
      <c r="A29" s="3" t="s">
        <v>989</v>
      </c>
      <c r="B29" s="34" t="s">
        <v>217</v>
      </c>
      <c r="C29" s="35">
        <v>48016</v>
      </c>
      <c r="D29" s="43" t="str">
        <f t="shared" si="0"/>
        <v>N/A</v>
      </c>
      <c r="E29" s="35">
        <v>48130</v>
      </c>
      <c r="F29" s="43" t="str">
        <f t="shared" si="1"/>
        <v>N/A</v>
      </c>
      <c r="G29" s="35">
        <v>50031</v>
      </c>
      <c r="H29" s="43" t="str">
        <f t="shared" si="2"/>
        <v>N/A</v>
      </c>
      <c r="I29" s="12">
        <v>0.2374</v>
      </c>
      <c r="J29" s="12">
        <v>3.95</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1981</v>
      </c>
      <c r="D31" s="43" t="str">
        <f t="shared" si="0"/>
        <v>N/A</v>
      </c>
      <c r="E31" s="35">
        <v>2195</v>
      </c>
      <c r="F31" s="43" t="str">
        <f t="shared" si="1"/>
        <v>N/A</v>
      </c>
      <c r="G31" s="35">
        <v>2180</v>
      </c>
      <c r="H31" s="43" t="str">
        <f t="shared" si="2"/>
        <v>N/A</v>
      </c>
      <c r="I31" s="12">
        <v>10.8</v>
      </c>
      <c r="J31" s="12">
        <v>-0.68300000000000005</v>
      </c>
      <c r="K31" s="44" t="s">
        <v>732</v>
      </c>
      <c r="L31" s="9" t="str">
        <f t="shared" si="3"/>
        <v>Yes</v>
      </c>
    </row>
    <row r="32" spans="1:12" x14ac:dyDescent="0.2">
      <c r="A32" s="3" t="s">
        <v>992</v>
      </c>
      <c r="B32" s="34" t="s">
        <v>217</v>
      </c>
      <c r="C32" s="35">
        <v>8479</v>
      </c>
      <c r="D32" s="43" t="str">
        <f t="shared" si="0"/>
        <v>N/A</v>
      </c>
      <c r="E32" s="35">
        <v>8541</v>
      </c>
      <c r="F32" s="43" t="str">
        <f t="shared" si="1"/>
        <v>N/A</v>
      </c>
      <c r="G32" s="35">
        <v>9003</v>
      </c>
      <c r="H32" s="43" t="str">
        <f t="shared" si="2"/>
        <v>N/A</v>
      </c>
      <c r="I32" s="12">
        <v>0.73119999999999996</v>
      </c>
      <c r="J32" s="12">
        <v>5.4089999999999998</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1110581052</v>
      </c>
      <c r="D34" s="43" t="str">
        <f t="shared" si="0"/>
        <v>N/A</v>
      </c>
      <c r="E34" s="46">
        <v>1145614889</v>
      </c>
      <c r="F34" s="43" t="str">
        <f t="shared" si="1"/>
        <v>N/A</v>
      </c>
      <c r="G34" s="46">
        <v>1158213783</v>
      </c>
      <c r="H34" s="43" t="str">
        <f t="shared" si="2"/>
        <v>N/A</v>
      </c>
      <c r="I34" s="12">
        <v>3.1549999999999998</v>
      </c>
      <c r="J34" s="12">
        <v>1.1000000000000001</v>
      </c>
      <c r="K34" s="44" t="s">
        <v>732</v>
      </c>
      <c r="L34" s="9" t="str">
        <f t="shared" si="3"/>
        <v>Yes</v>
      </c>
    </row>
    <row r="35" spans="1:12" x14ac:dyDescent="0.2">
      <c r="A35" s="45" t="s">
        <v>1426</v>
      </c>
      <c r="B35" s="34" t="s">
        <v>217</v>
      </c>
      <c r="C35" s="46">
        <v>12438.467978999999</v>
      </c>
      <c r="D35" s="43" t="str">
        <f t="shared" si="0"/>
        <v>N/A</v>
      </c>
      <c r="E35" s="46">
        <v>12987.652923</v>
      </c>
      <c r="F35" s="43" t="str">
        <f t="shared" si="1"/>
        <v>N/A</v>
      </c>
      <c r="G35" s="46">
        <v>12814.934531999999</v>
      </c>
      <c r="H35" s="43" t="str">
        <f t="shared" si="2"/>
        <v>N/A</v>
      </c>
      <c r="I35" s="12">
        <v>4.415</v>
      </c>
      <c r="J35" s="12">
        <v>-1.33</v>
      </c>
      <c r="K35" s="44" t="s">
        <v>732</v>
      </c>
      <c r="L35" s="9" t="str">
        <f t="shared" si="3"/>
        <v>Yes</v>
      </c>
    </row>
    <row r="36" spans="1:12" x14ac:dyDescent="0.2">
      <c r="A36" s="45" t="s">
        <v>1427</v>
      </c>
      <c r="B36" s="34" t="s">
        <v>217</v>
      </c>
      <c r="C36" s="46">
        <v>13506.774810000001</v>
      </c>
      <c r="D36" s="43" t="str">
        <f t="shared" si="0"/>
        <v>N/A</v>
      </c>
      <c r="E36" s="46">
        <v>14046.800262000001</v>
      </c>
      <c r="F36" s="43" t="str">
        <f t="shared" si="1"/>
        <v>N/A</v>
      </c>
      <c r="G36" s="46">
        <v>13925.022940000001</v>
      </c>
      <c r="H36" s="43" t="str">
        <f t="shared" si="2"/>
        <v>N/A</v>
      </c>
      <c r="I36" s="12">
        <v>3.9980000000000002</v>
      </c>
      <c r="J36" s="12">
        <v>-0.86699999999999999</v>
      </c>
      <c r="K36" s="44" t="s">
        <v>732</v>
      </c>
      <c r="L36" s="9" t="str">
        <f t="shared" si="3"/>
        <v>Yes</v>
      </c>
    </row>
    <row r="37" spans="1:12" x14ac:dyDescent="0.2">
      <c r="A37" s="4" t="s">
        <v>107</v>
      </c>
      <c r="B37" s="34" t="s">
        <v>217</v>
      </c>
      <c r="C37" s="46">
        <v>7176018</v>
      </c>
      <c r="D37" s="43" t="str">
        <f t="shared" si="0"/>
        <v>N/A</v>
      </c>
      <c r="E37" s="46">
        <v>8148650</v>
      </c>
      <c r="F37" s="43" t="str">
        <f t="shared" si="1"/>
        <v>N/A</v>
      </c>
      <c r="G37" s="46">
        <v>6631309</v>
      </c>
      <c r="H37" s="43" t="str">
        <f t="shared" si="2"/>
        <v>N/A</v>
      </c>
      <c r="I37" s="12">
        <v>13.55</v>
      </c>
      <c r="J37" s="12">
        <v>-18.600000000000001</v>
      </c>
      <c r="K37" s="44" t="s">
        <v>732</v>
      </c>
      <c r="L37" s="9" t="str">
        <f t="shared" si="3"/>
        <v>Yes</v>
      </c>
    </row>
    <row r="38" spans="1:12" x14ac:dyDescent="0.2">
      <c r="A38" s="45" t="s">
        <v>162</v>
      </c>
      <c r="B38" s="47" t="s">
        <v>221</v>
      </c>
      <c r="C38" s="1">
        <v>92</v>
      </c>
      <c r="D38" s="43" t="str">
        <f>IF($B38="N/A","N/A",IF(C38&gt;0,"No",IF(C38&lt;0,"No","Yes")))</f>
        <v>No</v>
      </c>
      <c r="E38" s="1">
        <v>159</v>
      </c>
      <c r="F38" s="43" t="str">
        <f>IF($B38="N/A","N/A",IF(E38&gt;0,"No",IF(E38&lt;0,"No","Yes")))</f>
        <v>No</v>
      </c>
      <c r="G38" s="1">
        <v>106</v>
      </c>
      <c r="H38" s="43" t="str">
        <f>IF($B38="N/A","N/A",IF(G38&gt;0,"No",IF(G38&lt;0,"No","Yes")))</f>
        <v>No</v>
      </c>
      <c r="I38" s="12">
        <v>72.83</v>
      </c>
      <c r="J38" s="12">
        <v>-33.299999999999997</v>
      </c>
      <c r="K38" s="44" t="s">
        <v>732</v>
      </c>
      <c r="L38" s="9" t="str">
        <f t="shared" si="3"/>
        <v>No</v>
      </c>
    </row>
    <row r="39" spans="1:12" x14ac:dyDescent="0.2">
      <c r="A39" s="45" t="s">
        <v>160</v>
      </c>
      <c r="B39" s="34" t="s">
        <v>217</v>
      </c>
      <c r="C39" s="46">
        <v>3072</v>
      </c>
      <c r="D39" s="43" t="str">
        <f t="shared" ref="D39:D40" si="4">IF($B39="N/A","N/A",IF(C39&gt;10,"No",IF(C39&lt;-10,"No","Yes")))</f>
        <v>N/A</v>
      </c>
      <c r="E39" s="46">
        <v>3435</v>
      </c>
      <c r="F39" s="43" t="str">
        <f t="shared" ref="F39:F40" si="5">IF($B39="N/A","N/A",IF(E39&gt;10,"No",IF(E39&lt;-10,"No","Yes")))</f>
        <v>N/A</v>
      </c>
      <c r="G39" s="46">
        <v>4755</v>
      </c>
      <c r="H39" s="43" t="str">
        <f t="shared" ref="H39:H40" si="6">IF($B39="N/A","N/A",IF(G39&gt;10,"No",IF(G39&lt;-10,"No","Yes")))</f>
        <v>N/A</v>
      </c>
      <c r="I39" s="12">
        <v>11.82</v>
      </c>
      <c r="J39" s="12">
        <v>38.43</v>
      </c>
      <c r="K39" s="44" t="s">
        <v>732</v>
      </c>
      <c r="L39" s="9" t="str">
        <f t="shared" si="3"/>
        <v>No</v>
      </c>
    </row>
    <row r="40" spans="1:12" x14ac:dyDescent="0.2">
      <c r="A40" s="45" t="s">
        <v>1290</v>
      </c>
      <c r="B40" s="34" t="s">
        <v>217</v>
      </c>
      <c r="C40" s="46">
        <v>33.391304347999998</v>
      </c>
      <c r="D40" s="43" t="str">
        <f t="shared" si="4"/>
        <v>N/A</v>
      </c>
      <c r="E40" s="46">
        <v>21.603773584999999</v>
      </c>
      <c r="F40" s="43" t="str">
        <f t="shared" si="5"/>
        <v>N/A</v>
      </c>
      <c r="G40" s="46">
        <v>44.858490566</v>
      </c>
      <c r="H40" s="43" t="str">
        <f t="shared" si="6"/>
        <v>N/A</v>
      </c>
      <c r="I40" s="12">
        <v>-35.299999999999997</v>
      </c>
      <c r="J40" s="12">
        <v>107.6</v>
      </c>
      <c r="K40" s="44" t="s">
        <v>732</v>
      </c>
      <c r="L40" s="9" t="str">
        <f>IF(J40="Div by 0", "N/A", IF(OR(J40="N/A",K40="N/A"),"N/A", IF(J40&gt;VALUE(MID(K40,1,2)), "No", IF(J40&lt;-1*VALUE(MID(K40,1,2)), "No", "Yes"))))</f>
        <v>No</v>
      </c>
    </row>
    <row r="41" spans="1:12" x14ac:dyDescent="0.2">
      <c r="A41" s="3" t="s">
        <v>1428</v>
      </c>
      <c r="B41" s="34" t="s">
        <v>217</v>
      </c>
      <c r="C41" s="46">
        <v>20852.813437000001</v>
      </c>
      <c r="D41" s="43" t="str">
        <f t="shared" ref="D41:D52" si="7">IF($B41="N/A","N/A",IF(C41&gt;10,"No",IF(C41&lt;-10,"No","Yes")))</f>
        <v>N/A</v>
      </c>
      <c r="E41" s="46">
        <v>22374.839943999999</v>
      </c>
      <c r="F41" s="43" t="str">
        <f t="shared" ref="F41:F52" si="8">IF($B41="N/A","N/A",IF(E41&gt;10,"No",IF(E41&lt;-10,"No","Yes")))</f>
        <v>N/A</v>
      </c>
      <c r="G41" s="46">
        <v>22143.629405</v>
      </c>
      <c r="H41" s="43" t="str">
        <f t="shared" ref="H41:H52" si="9">IF($B41="N/A","N/A",IF(G41&gt;10,"No",IF(G41&lt;-10,"No","Yes")))</f>
        <v>N/A</v>
      </c>
      <c r="I41" s="12">
        <v>7.2990000000000004</v>
      </c>
      <c r="J41" s="12">
        <v>-1.03</v>
      </c>
      <c r="K41" s="44" t="s">
        <v>732</v>
      </c>
      <c r="L41" s="9" t="str">
        <f t="shared" ref="L41:L52" si="10">IF(J41="Div by 0", "N/A", IF(K41="N/A","N/A", IF(J41&gt;VALUE(MID(K41,1,2)), "No", IF(J41&lt;-1*VALUE(MID(K41,1,2)), "No", "Yes"))))</f>
        <v>Yes</v>
      </c>
    </row>
    <row r="42" spans="1:12" x14ac:dyDescent="0.2">
      <c r="A42" s="3" t="s">
        <v>1429</v>
      </c>
      <c r="B42" s="34" t="s">
        <v>217</v>
      </c>
      <c r="C42" s="46">
        <v>3441.8333333</v>
      </c>
      <c r="D42" s="43" t="str">
        <f t="shared" si="7"/>
        <v>N/A</v>
      </c>
      <c r="E42" s="46">
        <v>3528.1920473999999</v>
      </c>
      <c r="F42" s="43" t="str">
        <f t="shared" si="8"/>
        <v>N/A</v>
      </c>
      <c r="G42" s="46">
        <v>3290.6735666999998</v>
      </c>
      <c r="H42" s="43" t="str">
        <f t="shared" si="9"/>
        <v>N/A</v>
      </c>
      <c r="I42" s="12">
        <v>2.5089999999999999</v>
      </c>
      <c r="J42" s="12">
        <v>-6.73</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5974.1891073999996</v>
      </c>
      <c r="D44" s="43" t="str">
        <f t="shared" si="7"/>
        <v>N/A</v>
      </c>
      <c r="E44" s="46">
        <v>5343.1503165000004</v>
      </c>
      <c r="F44" s="43" t="str">
        <f t="shared" si="8"/>
        <v>N/A</v>
      </c>
      <c r="G44" s="46">
        <v>5837.4052794999998</v>
      </c>
      <c r="H44" s="43" t="str">
        <f t="shared" si="9"/>
        <v>N/A</v>
      </c>
      <c r="I44" s="12">
        <v>-10.6</v>
      </c>
      <c r="J44" s="12">
        <v>9.25</v>
      </c>
      <c r="K44" s="44" t="s">
        <v>732</v>
      </c>
      <c r="L44" s="9" t="str">
        <f t="shared" si="10"/>
        <v>Yes</v>
      </c>
    </row>
    <row r="45" spans="1:12" x14ac:dyDescent="0.2">
      <c r="A45" s="3" t="s">
        <v>1432</v>
      </c>
      <c r="B45" s="34" t="s">
        <v>217</v>
      </c>
      <c r="C45" s="46">
        <v>34668.916557999997</v>
      </c>
      <c r="D45" s="43" t="str">
        <f t="shared" si="7"/>
        <v>N/A</v>
      </c>
      <c r="E45" s="46">
        <v>36712.475380999997</v>
      </c>
      <c r="F45" s="43" t="str">
        <f t="shared" si="8"/>
        <v>N/A</v>
      </c>
      <c r="G45" s="46">
        <v>36486.01986</v>
      </c>
      <c r="H45" s="43" t="str">
        <f t="shared" si="9"/>
        <v>N/A</v>
      </c>
      <c r="I45" s="12">
        <v>5.8940000000000001</v>
      </c>
      <c r="J45" s="12">
        <v>-0.61699999999999999</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8176.4318010999996</v>
      </c>
      <c r="D47" s="43" t="str">
        <f t="shared" si="7"/>
        <v>N/A</v>
      </c>
      <c r="E47" s="46">
        <v>8502.9568001999996</v>
      </c>
      <c r="F47" s="43" t="str">
        <f t="shared" si="8"/>
        <v>N/A</v>
      </c>
      <c r="G47" s="46">
        <v>8559.3910543000002</v>
      </c>
      <c r="H47" s="43" t="str">
        <f t="shared" si="9"/>
        <v>N/A</v>
      </c>
      <c r="I47" s="12">
        <v>3.9929999999999999</v>
      </c>
      <c r="J47" s="12">
        <v>0.66369999999999996</v>
      </c>
      <c r="K47" s="44" t="s">
        <v>732</v>
      </c>
      <c r="L47" s="9" t="str">
        <f t="shared" si="10"/>
        <v>Yes</v>
      </c>
    </row>
    <row r="48" spans="1:12" x14ac:dyDescent="0.2">
      <c r="A48" s="3" t="s">
        <v>1435</v>
      </c>
      <c r="B48" s="47" t="s">
        <v>217</v>
      </c>
      <c r="C48" s="14">
        <v>4764.9378331999997</v>
      </c>
      <c r="D48" s="11" t="str">
        <f t="shared" si="7"/>
        <v>N/A</v>
      </c>
      <c r="E48" s="14">
        <v>4934.1812382999997</v>
      </c>
      <c r="F48" s="11" t="str">
        <f t="shared" si="8"/>
        <v>N/A</v>
      </c>
      <c r="G48" s="14">
        <v>4951.9322819999998</v>
      </c>
      <c r="H48" s="11" t="str">
        <f t="shared" si="9"/>
        <v>N/A</v>
      </c>
      <c r="I48" s="56">
        <v>3.552</v>
      </c>
      <c r="J48" s="56">
        <v>0.35980000000000001</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1993.5063098999999</v>
      </c>
      <c r="D50" s="11" t="str">
        <f t="shared" si="7"/>
        <v>N/A</v>
      </c>
      <c r="E50" s="14">
        <v>2223.8318906999998</v>
      </c>
      <c r="F50" s="11" t="str">
        <f t="shared" si="8"/>
        <v>N/A</v>
      </c>
      <c r="G50" s="14">
        <v>2423.9944953999998</v>
      </c>
      <c r="H50" s="11" t="str">
        <f t="shared" si="9"/>
        <v>N/A</v>
      </c>
      <c r="I50" s="56">
        <v>11.55</v>
      </c>
      <c r="J50" s="56">
        <v>9.0009999999999994</v>
      </c>
      <c r="K50" s="47" t="s">
        <v>732</v>
      </c>
      <c r="L50" s="9" t="str">
        <f t="shared" si="10"/>
        <v>Yes</v>
      </c>
    </row>
    <row r="51" spans="1:12" x14ac:dyDescent="0.2">
      <c r="A51" s="3" t="s">
        <v>1438</v>
      </c>
      <c r="B51" s="47" t="s">
        <v>217</v>
      </c>
      <c r="C51" s="14">
        <v>28940.044226999999</v>
      </c>
      <c r="D51" s="11" t="str">
        <f t="shared" si="7"/>
        <v>N/A</v>
      </c>
      <c r="E51" s="14">
        <v>30227.327128000001</v>
      </c>
      <c r="F51" s="11" t="str">
        <f t="shared" si="8"/>
        <v>N/A</v>
      </c>
      <c r="G51" s="14">
        <v>30092.206154</v>
      </c>
      <c r="H51" s="11" t="str">
        <f t="shared" si="9"/>
        <v>N/A</v>
      </c>
      <c r="I51" s="56">
        <v>4.4480000000000004</v>
      </c>
      <c r="J51" s="56">
        <v>-0.44700000000000001</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27110082</v>
      </c>
      <c r="D53" s="43" t="str">
        <f t="shared" ref="D53:D122" si="11">IF($B53="N/A","N/A",IF(C53&gt;10,"No",IF(C53&lt;-10,"No","Yes")))</f>
        <v>N/A</v>
      </c>
      <c r="E53" s="46">
        <v>26745234</v>
      </c>
      <c r="F53" s="43" t="str">
        <f t="shared" ref="F53:F122" si="12">IF($B53="N/A","N/A",IF(E53&gt;10,"No",IF(E53&lt;-10,"No","Yes")))</f>
        <v>N/A</v>
      </c>
      <c r="G53" s="46">
        <v>31892195</v>
      </c>
      <c r="H53" s="43" t="str">
        <f t="shared" ref="H53:H122" si="13">IF($B53="N/A","N/A",IF(G53&gt;10,"No",IF(G53&lt;-10,"No","Yes")))</f>
        <v>N/A</v>
      </c>
      <c r="I53" s="12">
        <v>-1.35</v>
      </c>
      <c r="J53" s="12">
        <v>19.239999999999998</v>
      </c>
      <c r="K53" s="44" t="s">
        <v>732</v>
      </c>
      <c r="L53" s="9" t="str">
        <f t="shared" ref="L53:L113" si="14">IF(J53="Div by 0", "N/A", IF(K53="N/A","N/A", IF(J53&gt;VALUE(MID(K53,1,2)), "No", IF(J53&lt;-1*VALUE(MID(K53,1,2)), "No", "Yes"))))</f>
        <v>Yes</v>
      </c>
    </row>
    <row r="54" spans="1:12" x14ac:dyDescent="0.2">
      <c r="A54" s="45" t="s">
        <v>598</v>
      </c>
      <c r="B54" s="34" t="s">
        <v>217</v>
      </c>
      <c r="C54" s="35">
        <v>20249</v>
      </c>
      <c r="D54" s="43" t="str">
        <f t="shared" si="11"/>
        <v>N/A</v>
      </c>
      <c r="E54" s="35">
        <v>19043</v>
      </c>
      <c r="F54" s="43" t="str">
        <f t="shared" si="12"/>
        <v>N/A</v>
      </c>
      <c r="G54" s="35">
        <v>19675</v>
      </c>
      <c r="H54" s="43" t="str">
        <f t="shared" si="13"/>
        <v>N/A</v>
      </c>
      <c r="I54" s="12">
        <v>-5.96</v>
      </c>
      <c r="J54" s="12">
        <v>3.319</v>
      </c>
      <c r="K54" s="44" t="s">
        <v>732</v>
      </c>
      <c r="L54" s="9" t="str">
        <f t="shared" si="14"/>
        <v>Yes</v>
      </c>
    </row>
    <row r="55" spans="1:12" x14ac:dyDescent="0.2">
      <c r="A55" s="45" t="s">
        <v>1440</v>
      </c>
      <c r="B55" s="34" t="s">
        <v>217</v>
      </c>
      <c r="C55" s="46">
        <v>1338.8355968000001</v>
      </c>
      <c r="D55" s="43" t="str">
        <f t="shared" si="11"/>
        <v>N/A</v>
      </c>
      <c r="E55" s="46">
        <v>1404.4653679</v>
      </c>
      <c r="F55" s="43" t="str">
        <f t="shared" si="12"/>
        <v>N/A</v>
      </c>
      <c r="G55" s="46">
        <v>1620.9501906</v>
      </c>
      <c r="H55" s="43" t="str">
        <f t="shared" si="13"/>
        <v>N/A</v>
      </c>
      <c r="I55" s="12">
        <v>4.9020000000000001</v>
      </c>
      <c r="J55" s="12">
        <v>15.41</v>
      </c>
      <c r="K55" s="44" t="s">
        <v>732</v>
      </c>
      <c r="L55" s="9" t="str">
        <f t="shared" si="14"/>
        <v>Yes</v>
      </c>
    </row>
    <row r="56" spans="1:12" x14ac:dyDescent="0.2">
      <c r="A56" s="45" t="s">
        <v>1441</v>
      </c>
      <c r="B56" s="34" t="s">
        <v>217</v>
      </c>
      <c r="C56" s="35">
        <v>1.9013284599999999E-2</v>
      </c>
      <c r="D56" s="43" t="str">
        <f t="shared" si="11"/>
        <v>N/A</v>
      </c>
      <c r="E56" s="35">
        <v>1.6488998599999999E-2</v>
      </c>
      <c r="F56" s="43" t="str">
        <f t="shared" si="12"/>
        <v>N/A</v>
      </c>
      <c r="G56" s="35">
        <v>0.22292249049999999</v>
      </c>
      <c r="H56" s="43" t="str">
        <f t="shared" si="13"/>
        <v>N/A</v>
      </c>
      <c r="I56" s="12">
        <v>-13.3</v>
      </c>
      <c r="J56" s="12">
        <v>1252</v>
      </c>
      <c r="K56" s="44" t="s">
        <v>732</v>
      </c>
      <c r="L56" s="9" t="str">
        <f t="shared" si="14"/>
        <v>No</v>
      </c>
    </row>
    <row r="57" spans="1:12" ht="25.5" x14ac:dyDescent="0.2">
      <c r="A57" s="45" t="s">
        <v>599</v>
      </c>
      <c r="B57" s="34" t="s">
        <v>217</v>
      </c>
      <c r="C57" s="46">
        <v>9110481</v>
      </c>
      <c r="D57" s="43" t="str">
        <f t="shared" si="11"/>
        <v>N/A</v>
      </c>
      <c r="E57" s="46">
        <v>8605419</v>
      </c>
      <c r="F57" s="43" t="str">
        <f t="shared" si="12"/>
        <v>N/A</v>
      </c>
      <c r="G57" s="46">
        <v>6454134</v>
      </c>
      <c r="H57" s="43" t="str">
        <f t="shared" si="13"/>
        <v>N/A</v>
      </c>
      <c r="I57" s="12">
        <v>-5.54</v>
      </c>
      <c r="J57" s="12">
        <v>-25</v>
      </c>
      <c r="K57" s="44" t="s">
        <v>732</v>
      </c>
      <c r="L57" s="9" t="str">
        <f t="shared" si="14"/>
        <v>Yes</v>
      </c>
    </row>
    <row r="58" spans="1:12" x14ac:dyDescent="0.2">
      <c r="A58" s="45" t="s">
        <v>600</v>
      </c>
      <c r="B58" s="34" t="s">
        <v>217</v>
      </c>
      <c r="C58" s="35">
        <v>177</v>
      </c>
      <c r="D58" s="43" t="str">
        <f t="shared" si="11"/>
        <v>N/A</v>
      </c>
      <c r="E58" s="35">
        <v>207</v>
      </c>
      <c r="F58" s="43" t="str">
        <f t="shared" si="12"/>
        <v>N/A</v>
      </c>
      <c r="G58" s="35">
        <v>157</v>
      </c>
      <c r="H58" s="43" t="str">
        <f t="shared" si="13"/>
        <v>N/A</v>
      </c>
      <c r="I58" s="12">
        <v>16.95</v>
      </c>
      <c r="J58" s="12">
        <v>-24.2</v>
      </c>
      <c r="K58" s="44" t="s">
        <v>732</v>
      </c>
      <c r="L58" s="9" t="str">
        <f t="shared" si="14"/>
        <v>Yes</v>
      </c>
    </row>
    <row r="59" spans="1:12" x14ac:dyDescent="0.2">
      <c r="A59" s="45" t="s">
        <v>1442</v>
      </c>
      <c r="B59" s="34" t="s">
        <v>217</v>
      </c>
      <c r="C59" s="46">
        <v>51471.644068000001</v>
      </c>
      <c r="D59" s="43" t="str">
        <f t="shared" si="11"/>
        <v>N/A</v>
      </c>
      <c r="E59" s="46">
        <v>41572.072463999997</v>
      </c>
      <c r="F59" s="43" t="str">
        <f t="shared" si="12"/>
        <v>N/A</v>
      </c>
      <c r="G59" s="46">
        <v>41109.133758000004</v>
      </c>
      <c r="H59" s="43" t="str">
        <f t="shared" si="13"/>
        <v>N/A</v>
      </c>
      <c r="I59" s="12">
        <v>-19.2</v>
      </c>
      <c r="J59" s="12">
        <v>-1.1100000000000001</v>
      </c>
      <c r="K59" s="44" t="s">
        <v>732</v>
      </c>
      <c r="L59" s="9" t="str">
        <f t="shared" si="14"/>
        <v>Yes</v>
      </c>
    </row>
    <row r="60" spans="1:12" ht="25.5" x14ac:dyDescent="0.2">
      <c r="A60" s="45" t="s">
        <v>601</v>
      </c>
      <c r="B60" s="34" t="s">
        <v>217</v>
      </c>
      <c r="C60" s="46">
        <v>0</v>
      </c>
      <c r="D60" s="43" t="str">
        <f t="shared" si="11"/>
        <v>N/A</v>
      </c>
      <c r="E60" s="46">
        <v>1068</v>
      </c>
      <c r="F60" s="43" t="str">
        <f t="shared" si="12"/>
        <v>N/A</v>
      </c>
      <c r="G60" s="46">
        <v>275</v>
      </c>
      <c r="H60" s="43" t="str">
        <f t="shared" si="13"/>
        <v>N/A</v>
      </c>
      <c r="I60" s="12" t="s">
        <v>1743</v>
      </c>
      <c r="J60" s="12">
        <v>-74.3</v>
      </c>
      <c r="K60" s="44" t="s">
        <v>732</v>
      </c>
      <c r="L60" s="9" t="str">
        <f t="shared" si="14"/>
        <v>No</v>
      </c>
    </row>
    <row r="61" spans="1:12" x14ac:dyDescent="0.2">
      <c r="A61" s="4" t="s">
        <v>602</v>
      </c>
      <c r="B61" s="47" t="s">
        <v>217</v>
      </c>
      <c r="C61" s="1">
        <v>0</v>
      </c>
      <c r="D61" s="11" t="str">
        <f t="shared" si="11"/>
        <v>N/A</v>
      </c>
      <c r="E61" s="1">
        <v>11</v>
      </c>
      <c r="F61" s="11" t="str">
        <f t="shared" si="12"/>
        <v>N/A</v>
      </c>
      <c r="G61" s="1">
        <v>11</v>
      </c>
      <c r="H61" s="11" t="str">
        <f t="shared" si="13"/>
        <v>N/A</v>
      </c>
      <c r="I61" s="56" t="s">
        <v>1743</v>
      </c>
      <c r="J61" s="56">
        <v>0</v>
      </c>
      <c r="K61" s="47" t="s">
        <v>732</v>
      </c>
      <c r="L61" s="9" t="str">
        <f t="shared" si="14"/>
        <v>Yes</v>
      </c>
    </row>
    <row r="62" spans="1:12" ht="25.5" x14ac:dyDescent="0.2">
      <c r="A62" s="4" t="s">
        <v>1443</v>
      </c>
      <c r="B62" s="47" t="s">
        <v>217</v>
      </c>
      <c r="C62" s="14" t="s">
        <v>1743</v>
      </c>
      <c r="D62" s="11" t="str">
        <f t="shared" si="11"/>
        <v>N/A</v>
      </c>
      <c r="E62" s="14">
        <v>1068</v>
      </c>
      <c r="F62" s="11" t="str">
        <f t="shared" si="12"/>
        <v>N/A</v>
      </c>
      <c r="G62" s="14">
        <v>275</v>
      </c>
      <c r="H62" s="11" t="str">
        <f t="shared" si="13"/>
        <v>N/A</v>
      </c>
      <c r="I62" s="56" t="s">
        <v>1743</v>
      </c>
      <c r="J62" s="56">
        <v>-74.3</v>
      </c>
      <c r="K62" s="47" t="s">
        <v>732</v>
      </c>
      <c r="L62" s="9" t="str">
        <f t="shared" si="14"/>
        <v>No</v>
      </c>
    </row>
    <row r="63" spans="1:12" x14ac:dyDescent="0.2">
      <c r="A63" s="4" t="s">
        <v>603</v>
      </c>
      <c r="B63" s="47" t="s">
        <v>217</v>
      </c>
      <c r="C63" s="14">
        <v>27822690</v>
      </c>
      <c r="D63" s="11" t="str">
        <f t="shared" si="11"/>
        <v>N/A</v>
      </c>
      <c r="E63" s="14">
        <v>27986790</v>
      </c>
      <c r="F63" s="11" t="str">
        <f t="shared" si="12"/>
        <v>N/A</v>
      </c>
      <c r="G63" s="14">
        <v>27667768</v>
      </c>
      <c r="H63" s="11" t="str">
        <f t="shared" si="13"/>
        <v>N/A</v>
      </c>
      <c r="I63" s="56">
        <v>0.58979999999999999</v>
      </c>
      <c r="J63" s="56">
        <v>-1.1399999999999999</v>
      </c>
      <c r="K63" s="47" t="s">
        <v>732</v>
      </c>
      <c r="L63" s="9" t="str">
        <f t="shared" si="14"/>
        <v>Yes</v>
      </c>
    </row>
    <row r="64" spans="1:12" x14ac:dyDescent="0.2">
      <c r="A64" s="4" t="s">
        <v>604</v>
      </c>
      <c r="B64" s="47" t="s">
        <v>217</v>
      </c>
      <c r="C64" s="1">
        <v>186</v>
      </c>
      <c r="D64" s="11" t="str">
        <f t="shared" si="11"/>
        <v>N/A</v>
      </c>
      <c r="E64" s="1">
        <v>179</v>
      </c>
      <c r="F64" s="11" t="str">
        <f t="shared" si="12"/>
        <v>N/A</v>
      </c>
      <c r="G64" s="1">
        <v>170</v>
      </c>
      <c r="H64" s="11" t="str">
        <f t="shared" si="13"/>
        <v>N/A</v>
      </c>
      <c r="I64" s="56">
        <v>-3.76</v>
      </c>
      <c r="J64" s="56">
        <v>-5.03</v>
      </c>
      <c r="K64" s="47" t="s">
        <v>732</v>
      </c>
      <c r="L64" s="9" t="str">
        <f t="shared" si="14"/>
        <v>Yes</v>
      </c>
    </row>
    <row r="65" spans="1:12" x14ac:dyDescent="0.2">
      <c r="A65" s="4" t="s">
        <v>1444</v>
      </c>
      <c r="B65" s="47" t="s">
        <v>217</v>
      </c>
      <c r="C65" s="14">
        <v>149584.35484000001</v>
      </c>
      <c r="D65" s="11" t="str">
        <f t="shared" si="11"/>
        <v>N/A</v>
      </c>
      <c r="E65" s="14">
        <v>156350.78211999999</v>
      </c>
      <c r="F65" s="11" t="str">
        <f t="shared" si="12"/>
        <v>N/A</v>
      </c>
      <c r="G65" s="14">
        <v>162751.57647</v>
      </c>
      <c r="H65" s="11" t="str">
        <f t="shared" si="13"/>
        <v>N/A</v>
      </c>
      <c r="I65" s="56">
        <v>4.5229999999999997</v>
      </c>
      <c r="J65" s="56">
        <v>4.0940000000000003</v>
      </c>
      <c r="K65" s="47" t="s">
        <v>732</v>
      </c>
      <c r="L65" s="9" t="str">
        <f t="shared" si="14"/>
        <v>Yes</v>
      </c>
    </row>
    <row r="66" spans="1:12" x14ac:dyDescent="0.2">
      <c r="A66" s="4" t="s">
        <v>605</v>
      </c>
      <c r="B66" s="47" t="s">
        <v>217</v>
      </c>
      <c r="C66" s="14">
        <v>718189427</v>
      </c>
      <c r="D66" s="11" t="str">
        <f t="shared" si="11"/>
        <v>N/A</v>
      </c>
      <c r="E66" s="14">
        <v>746849642</v>
      </c>
      <c r="F66" s="11" t="str">
        <f t="shared" si="12"/>
        <v>N/A</v>
      </c>
      <c r="G66" s="14">
        <v>742564132</v>
      </c>
      <c r="H66" s="11" t="str">
        <f t="shared" si="13"/>
        <v>N/A</v>
      </c>
      <c r="I66" s="56">
        <v>3.9910000000000001</v>
      </c>
      <c r="J66" s="56">
        <v>-0.57399999999999995</v>
      </c>
      <c r="K66" s="47" t="s">
        <v>732</v>
      </c>
      <c r="L66" s="9" t="str">
        <f t="shared" si="14"/>
        <v>Yes</v>
      </c>
    </row>
    <row r="67" spans="1:12" x14ac:dyDescent="0.2">
      <c r="A67" s="4" t="s">
        <v>606</v>
      </c>
      <c r="B67" s="47" t="s">
        <v>217</v>
      </c>
      <c r="C67" s="1">
        <v>20958</v>
      </c>
      <c r="D67" s="11" t="str">
        <f t="shared" si="11"/>
        <v>N/A</v>
      </c>
      <c r="E67" s="1">
        <v>20365</v>
      </c>
      <c r="F67" s="11" t="str">
        <f t="shared" si="12"/>
        <v>N/A</v>
      </c>
      <c r="G67" s="1">
        <v>20456</v>
      </c>
      <c r="H67" s="11" t="str">
        <f t="shared" si="13"/>
        <v>N/A</v>
      </c>
      <c r="I67" s="56">
        <v>-2.83</v>
      </c>
      <c r="J67" s="56">
        <v>0.44679999999999997</v>
      </c>
      <c r="K67" s="47" t="s">
        <v>732</v>
      </c>
      <c r="L67" s="9" t="str">
        <f t="shared" si="14"/>
        <v>Yes</v>
      </c>
    </row>
    <row r="68" spans="1:12" x14ac:dyDescent="0.2">
      <c r="A68" s="4" t="s">
        <v>1445</v>
      </c>
      <c r="B68" s="47" t="s">
        <v>217</v>
      </c>
      <c r="C68" s="14">
        <v>34268.032589000002</v>
      </c>
      <c r="D68" s="11" t="str">
        <f t="shared" si="11"/>
        <v>N/A</v>
      </c>
      <c r="E68" s="14">
        <v>36673.196268</v>
      </c>
      <c r="F68" s="11" t="str">
        <f t="shared" si="12"/>
        <v>N/A</v>
      </c>
      <c r="G68" s="14">
        <v>36300.553969000001</v>
      </c>
      <c r="H68" s="11" t="str">
        <f t="shared" si="13"/>
        <v>N/A</v>
      </c>
      <c r="I68" s="56">
        <v>7.0190000000000001</v>
      </c>
      <c r="J68" s="56">
        <v>-1.02</v>
      </c>
      <c r="K68" s="47" t="s">
        <v>732</v>
      </c>
      <c r="L68" s="9" t="str">
        <f t="shared" si="14"/>
        <v>Yes</v>
      </c>
    </row>
    <row r="69" spans="1:12" ht="25.5" x14ac:dyDescent="0.2">
      <c r="A69" s="4" t="s">
        <v>607</v>
      </c>
      <c r="B69" s="47" t="s">
        <v>217</v>
      </c>
      <c r="C69" s="14">
        <v>15036832</v>
      </c>
      <c r="D69" s="11" t="str">
        <f t="shared" si="11"/>
        <v>N/A</v>
      </c>
      <c r="E69" s="14">
        <v>13679863</v>
      </c>
      <c r="F69" s="11" t="str">
        <f t="shared" si="12"/>
        <v>N/A</v>
      </c>
      <c r="G69" s="14">
        <v>14287507</v>
      </c>
      <c r="H69" s="11" t="str">
        <f t="shared" si="13"/>
        <v>N/A</v>
      </c>
      <c r="I69" s="56">
        <v>-9.02</v>
      </c>
      <c r="J69" s="56">
        <v>4.4420000000000002</v>
      </c>
      <c r="K69" s="47" t="s">
        <v>732</v>
      </c>
      <c r="L69" s="9" t="str">
        <f t="shared" si="14"/>
        <v>Yes</v>
      </c>
    </row>
    <row r="70" spans="1:12" x14ac:dyDescent="0.2">
      <c r="A70" s="4" t="s">
        <v>608</v>
      </c>
      <c r="B70" s="47" t="s">
        <v>217</v>
      </c>
      <c r="C70" s="1">
        <v>65089</v>
      </c>
      <c r="D70" s="11" t="str">
        <f t="shared" si="11"/>
        <v>N/A</v>
      </c>
      <c r="E70" s="1">
        <v>64524</v>
      </c>
      <c r="F70" s="11" t="str">
        <f t="shared" si="12"/>
        <v>N/A</v>
      </c>
      <c r="G70" s="1">
        <v>65270</v>
      </c>
      <c r="H70" s="11" t="str">
        <f t="shared" si="13"/>
        <v>N/A</v>
      </c>
      <c r="I70" s="56">
        <v>-0.86799999999999999</v>
      </c>
      <c r="J70" s="56">
        <v>1.1559999999999999</v>
      </c>
      <c r="K70" s="47" t="s">
        <v>732</v>
      </c>
      <c r="L70" s="9" t="str">
        <f t="shared" si="14"/>
        <v>Yes</v>
      </c>
    </row>
    <row r="71" spans="1:12" x14ac:dyDescent="0.2">
      <c r="A71" s="4" t="s">
        <v>1446</v>
      </c>
      <c r="B71" s="47" t="s">
        <v>217</v>
      </c>
      <c r="C71" s="14">
        <v>231.01955784</v>
      </c>
      <c r="D71" s="11" t="str">
        <f t="shared" si="11"/>
        <v>N/A</v>
      </c>
      <c r="E71" s="14">
        <v>212.01201103</v>
      </c>
      <c r="F71" s="11" t="str">
        <f t="shared" si="12"/>
        <v>N/A</v>
      </c>
      <c r="G71" s="14">
        <v>218.89852919</v>
      </c>
      <c r="H71" s="11" t="str">
        <f t="shared" si="13"/>
        <v>N/A</v>
      </c>
      <c r="I71" s="56">
        <v>-8.23</v>
      </c>
      <c r="J71" s="56">
        <v>3.2480000000000002</v>
      </c>
      <c r="K71" s="47" t="s">
        <v>732</v>
      </c>
      <c r="L71" s="9" t="str">
        <f t="shared" si="14"/>
        <v>Yes</v>
      </c>
    </row>
    <row r="72" spans="1:12" x14ac:dyDescent="0.2">
      <c r="A72" s="4" t="s">
        <v>609</v>
      </c>
      <c r="B72" s="47" t="s">
        <v>217</v>
      </c>
      <c r="C72" s="14">
        <v>1453878</v>
      </c>
      <c r="D72" s="11" t="str">
        <f t="shared" si="11"/>
        <v>N/A</v>
      </c>
      <c r="E72" s="14">
        <v>379595</v>
      </c>
      <c r="F72" s="11" t="str">
        <f t="shared" si="12"/>
        <v>N/A</v>
      </c>
      <c r="G72" s="14">
        <v>503716</v>
      </c>
      <c r="H72" s="11" t="str">
        <f t="shared" si="13"/>
        <v>N/A</v>
      </c>
      <c r="I72" s="56">
        <v>-73.900000000000006</v>
      </c>
      <c r="J72" s="56">
        <v>32.700000000000003</v>
      </c>
      <c r="K72" s="47" t="s">
        <v>732</v>
      </c>
      <c r="L72" s="9" t="str">
        <f t="shared" si="14"/>
        <v>No</v>
      </c>
    </row>
    <row r="73" spans="1:12" x14ac:dyDescent="0.2">
      <c r="A73" s="4" t="s">
        <v>610</v>
      </c>
      <c r="B73" s="47" t="s">
        <v>217</v>
      </c>
      <c r="C73" s="1">
        <v>349</v>
      </c>
      <c r="D73" s="11" t="str">
        <f t="shared" si="11"/>
        <v>N/A</v>
      </c>
      <c r="E73" s="1">
        <v>267</v>
      </c>
      <c r="F73" s="11" t="str">
        <f t="shared" si="12"/>
        <v>N/A</v>
      </c>
      <c r="G73" s="1">
        <v>298</v>
      </c>
      <c r="H73" s="11" t="str">
        <f t="shared" si="13"/>
        <v>N/A</v>
      </c>
      <c r="I73" s="56">
        <v>-23.5</v>
      </c>
      <c r="J73" s="56">
        <v>11.61</v>
      </c>
      <c r="K73" s="47" t="s">
        <v>732</v>
      </c>
      <c r="L73" s="9" t="str">
        <f t="shared" si="14"/>
        <v>Yes</v>
      </c>
    </row>
    <row r="74" spans="1:12" x14ac:dyDescent="0.2">
      <c r="A74" s="4" t="s">
        <v>1447</v>
      </c>
      <c r="B74" s="47" t="s">
        <v>217</v>
      </c>
      <c r="C74" s="14">
        <v>4165.8395415000005</v>
      </c>
      <c r="D74" s="11" t="str">
        <f t="shared" si="11"/>
        <v>N/A</v>
      </c>
      <c r="E74" s="14">
        <v>1421.7041199</v>
      </c>
      <c r="F74" s="11" t="str">
        <f t="shared" si="12"/>
        <v>N/A</v>
      </c>
      <c r="G74" s="14">
        <v>1690.3221477</v>
      </c>
      <c r="H74" s="11" t="str">
        <f t="shared" si="13"/>
        <v>N/A</v>
      </c>
      <c r="I74" s="56">
        <v>-65.900000000000006</v>
      </c>
      <c r="J74" s="56">
        <v>18.89</v>
      </c>
      <c r="K74" s="47" t="s">
        <v>732</v>
      </c>
      <c r="L74" s="9" t="str">
        <f t="shared" si="14"/>
        <v>Yes</v>
      </c>
    </row>
    <row r="75" spans="1:12" ht="25.5" x14ac:dyDescent="0.2">
      <c r="A75" s="4" t="s">
        <v>611</v>
      </c>
      <c r="B75" s="47" t="s">
        <v>217</v>
      </c>
      <c r="C75" s="14">
        <v>1142059</v>
      </c>
      <c r="D75" s="11" t="str">
        <f t="shared" si="11"/>
        <v>N/A</v>
      </c>
      <c r="E75" s="14">
        <v>1165700</v>
      </c>
      <c r="F75" s="11" t="str">
        <f t="shared" si="12"/>
        <v>N/A</v>
      </c>
      <c r="G75" s="14">
        <v>1256609</v>
      </c>
      <c r="H75" s="11" t="str">
        <f t="shared" si="13"/>
        <v>N/A</v>
      </c>
      <c r="I75" s="56">
        <v>2.0699999999999998</v>
      </c>
      <c r="J75" s="56">
        <v>7.7990000000000004</v>
      </c>
      <c r="K75" s="47" t="s">
        <v>732</v>
      </c>
      <c r="L75" s="9" t="str">
        <f t="shared" si="14"/>
        <v>Yes</v>
      </c>
    </row>
    <row r="76" spans="1:12" x14ac:dyDescent="0.2">
      <c r="A76" s="45" t="s">
        <v>612</v>
      </c>
      <c r="B76" s="34" t="s">
        <v>217</v>
      </c>
      <c r="C76" s="35">
        <v>20440</v>
      </c>
      <c r="D76" s="43" t="str">
        <f t="shared" si="11"/>
        <v>N/A</v>
      </c>
      <c r="E76" s="35">
        <v>20770</v>
      </c>
      <c r="F76" s="43" t="str">
        <f t="shared" si="12"/>
        <v>N/A</v>
      </c>
      <c r="G76" s="35">
        <v>21813</v>
      </c>
      <c r="H76" s="43" t="str">
        <f t="shared" si="13"/>
        <v>N/A</v>
      </c>
      <c r="I76" s="12">
        <v>1.6140000000000001</v>
      </c>
      <c r="J76" s="12">
        <v>5.0220000000000002</v>
      </c>
      <c r="K76" s="44" t="s">
        <v>732</v>
      </c>
      <c r="L76" s="9" t="str">
        <f t="shared" si="14"/>
        <v>Yes</v>
      </c>
    </row>
    <row r="77" spans="1:12" ht="25.5" x14ac:dyDescent="0.2">
      <c r="A77" s="45" t="s">
        <v>1448</v>
      </c>
      <c r="B77" s="34" t="s">
        <v>217</v>
      </c>
      <c r="C77" s="46">
        <v>55.873727983999999</v>
      </c>
      <c r="D77" s="43" t="str">
        <f t="shared" si="11"/>
        <v>N/A</v>
      </c>
      <c r="E77" s="46">
        <v>56.124217622000003</v>
      </c>
      <c r="F77" s="43" t="str">
        <f t="shared" si="12"/>
        <v>N/A</v>
      </c>
      <c r="G77" s="46">
        <v>57.608261128999999</v>
      </c>
      <c r="H77" s="43" t="str">
        <f t="shared" si="13"/>
        <v>N/A</v>
      </c>
      <c r="I77" s="12">
        <v>0.44829999999999998</v>
      </c>
      <c r="J77" s="12">
        <v>2.6440000000000001</v>
      </c>
      <c r="K77" s="44" t="s">
        <v>732</v>
      </c>
      <c r="L77" s="9" t="str">
        <f t="shared" si="14"/>
        <v>Yes</v>
      </c>
    </row>
    <row r="78" spans="1:12" ht="25.5" x14ac:dyDescent="0.2">
      <c r="A78" s="45" t="s">
        <v>613</v>
      </c>
      <c r="B78" s="34" t="s">
        <v>217</v>
      </c>
      <c r="C78" s="46">
        <v>1045299</v>
      </c>
      <c r="D78" s="43" t="str">
        <f t="shared" si="11"/>
        <v>N/A</v>
      </c>
      <c r="E78" s="46">
        <v>1230842</v>
      </c>
      <c r="F78" s="43" t="str">
        <f t="shared" si="12"/>
        <v>N/A</v>
      </c>
      <c r="G78" s="46">
        <v>1724688</v>
      </c>
      <c r="H78" s="43" t="str">
        <f t="shared" si="13"/>
        <v>N/A</v>
      </c>
      <c r="I78" s="12">
        <v>17.75</v>
      </c>
      <c r="J78" s="12">
        <v>40.119999999999997</v>
      </c>
      <c r="K78" s="44" t="s">
        <v>732</v>
      </c>
      <c r="L78" s="9" t="str">
        <f t="shared" si="14"/>
        <v>No</v>
      </c>
    </row>
    <row r="79" spans="1:12" x14ac:dyDescent="0.2">
      <c r="A79" s="45" t="s">
        <v>614</v>
      </c>
      <c r="B79" s="34" t="s">
        <v>217</v>
      </c>
      <c r="C79" s="35">
        <v>5550</v>
      </c>
      <c r="D79" s="43" t="str">
        <f t="shared" si="11"/>
        <v>N/A</v>
      </c>
      <c r="E79" s="35">
        <v>5233</v>
      </c>
      <c r="F79" s="43" t="str">
        <f t="shared" si="12"/>
        <v>N/A</v>
      </c>
      <c r="G79" s="35">
        <v>6575</v>
      </c>
      <c r="H79" s="43" t="str">
        <f t="shared" si="13"/>
        <v>N/A</v>
      </c>
      <c r="I79" s="12">
        <v>-5.71</v>
      </c>
      <c r="J79" s="12">
        <v>25.64</v>
      </c>
      <c r="K79" s="44" t="s">
        <v>732</v>
      </c>
      <c r="L79" s="9" t="str">
        <f t="shared" si="14"/>
        <v>Yes</v>
      </c>
    </row>
    <row r="80" spans="1:12" x14ac:dyDescent="0.2">
      <c r="A80" s="45" t="s">
        <v>1449</v>
      </c>
      <c r="B80" s="34" t="s">
        <v>217</v>
      </c>
      <c r="C80" s="46">
        <v>188.34216215999999</v>
      </c>
      <c r="D80" s="43" t="str">
        <f t="shared" si="11"/>
        <v>N/A</v>
      </c>
      <c r="E80" s="46">
        <v>235.20772023999999</v>
      </c>
      <c r="F80" s="43" t="str">
        <f t="shared" si="12"/>
        <v>N/A</v>
      </c>
      <c r="G80" s="46">
        <v>262.30996198000003</v>
      </c>
      <c r="H80" s="43" t="str">
        <f t="shared" si="13"/>
        <v>N/A</v>
      </c>
      <c r="I80" s="12">
        <v>24.88</v>
      </c>
      <c r="J80" s="12">
        <v>11.52</v>
      </c>
      <c r="K80" s="44" t="s">
        <v>732</v>
      </c>
      <c r="L80" s="9" t="str">
        <f t="shared" si="14"/>
        <v>Yes</v>
      </c>
    </row>
    <row r="81" spans="1:12" x14ac:dyDescent="0.2">
      <c r="A81" s="45" t="s">
        <v>615</v>
      </c>
      <c r="B81" s="34" t="s">
        <v>217</v>
      </c>
      <c r="C81" s="46">
        <v>7138175</v>
      </c>
      <c r="D81" s="43" t="str">
        <f t="shared" si="11"/>
        <v>N/A</v>
      </c>
      <c r="E81" s="46">
        <v>6689025</v>
      </c>
      <c r="F81" s="43" t="str">
        <f t="shared" si="12"/>
        <v>N/A</v>
      </c>
      <c r="G81" s="46">
        <v>6645482</v>
      </c>
      <c r="H81" s="43" t="str">
        <f t="shared" si="13"/>
        <v>N/A</v>
      </c>
      <c r="I81" s="12">
        <v>-6.29</v>
      </c>
      <c r="J81" s="12">
        <v>-0.65100000000000002</v>
      </c>
      <c r="K81" s="44" t="s">
        <v>732</v>
      </c>
      <c r="L81" s="9" t="str">
        <f t="shared" si="14"/>
        <v>Yes</v>
      </c>
    </row>
    <row r="82" spans="1:12" x14ac:dyDescent="0.2">
      <c r="A82" s="45" t="s">
        <v>616</v>
      </c>
      <c r="B82" s="34" t="s">
        <v>217</v>
      </c>
      <c r="C82" s="35">
        <v>15009</v>
      </c>
      <c r="D82" s="43" t="str">
        <f t="shared" si="11"/>
        <v>N/A</v>
      </c>
      <c r="E82" s="35">
        <v>15864</v>
      </c>
      <c r="F82" s="43" t="str">
        <f t="shared" si="12"/>
        <v>N/A</v>
      </c>
      <c r="G82" s="35">
        <v>16458</v>
      </c>
      <c r="H82" s="43" t="str">
        <f t="shared" si="13"/>
        <v>N/A</v>
      </c>
      <c r="I82" s="12">
        <v>5.6970000000000001</v>
      </c>
      <c r="J82" s="12">
        <v>3.7440000000000002</v>
      </c>
      <c r="K82" s="44" t="s">
        <v>732</v>
      </c>
      <c r="L82" s="9" t="str">
        <f t="shared" si="14"/>
        <v>Yes</v>
      </c>
    </row>
    <row r="83" spans="1:12" x14ac:dyDescent="0.2">
      <c r="A83" s="45" t="s">
        <v>1450</v>
      </c>
      <c r="B83" s="34" t="s">
        <v>217</v>
      </c>
      <c r="C83" s="46">
        <v>475.59297755</v>
      </c>
      <c r="D83" s="43" t="str">
        <f t="shared" si="11"/>
        <v>N/A</v>
      </c>
      <c r="E83" s="46">
        <v>421.64807109999998</v>
      </c>
      <c r="F83" s="43" t="str">
        <f t="shared" si="12"/>
        <v>N/A</v>
      </c>
      <c r="G83" s="46">
        <v>403.78429942999998</v>
      </c>
      <c r="H83" s="43" t="str">
        <f t="shared" si="13"/>
        <v>N/A</v>
      </c>
      <c r="I83" s="12">
        <v>-11.3</v>
      </c>
      <c r="J83" s="12">
        <v>-4.24</v>
      </c>
      <c r="K83" s="44" t="s">
        <v>732</v>
      </c>
      <c r="L83" s="9" t="str">
        <f t="shared" si="14"/>
        <v>Yes</v>
      </c>
    </row>
    <row r="84" spans="1:12" ht="25.5" x14ac:dyDescent="0.2">
      <c r="A84" s="45" t="s">
        <v>617</v>
      </c>
      <c r="B84" s="34" t="s">
        <v>217</v>
      </c>
      <c r="C84" s="46">
        <v>14018701</v>
      </c>
      <c r="D84" s="43" t="str">
        <f t="shared" si="11"/>
        <v>N/A</v>
      </c>
      <c r="E84" s="46">
        <v>16155597</v>
      </c>
      <c r="F84" s="43" t="str">
        <f t="shared" si="12"/>
        <v>N/A</v>
      </c>
      <c r="G84" s="46">
        <v>15376767</v>
      </c>
      <c r="H84" s="43" t="str">
        <f t="shared" si="13"/>
        <v>N/A</v>
      </c>
      <c r="I84" s="12">
        <v>15.24</v>
      </c>
      <c r="J84" s="12">
        <v>-4.82</v>
      </c>
      <c r="K84" s="44" t="s">
        <v>732</v>
      </c>
      <c r="L84" s="9" t="str">
        <f t="shared" si="14"/>
        <v>Yes</v>
      </c>
    </row>
    <row r="85" spans="1:12" x14ac:dyDescent="0.2">
      <c r="A85" s="45" t="s">
        <v>618</v>
      </c>
      <c r="B85" s="34" t="s">
        <v>217</v>
      </c>
      <c r="C85" s="35">
        <v>5791</v>
      </c>
      <c r="D85" s="43" t="str">
        <f t="shared" si="11"/>
        <v>N/A</v>
      </c>
      <c r="E85" s="35">
        <v>6201</v>
      </c>
      <c r="F85" s="43" t="str">
        <f t="shared" si="12"/>
        <v>N/A</v>
      </c>
      <c r="G85" s="35">
        <v>6364</v>
      </c>
      <c r="H85" s="43" t="str">
        <f t="shared" si="13"/>
        <v>N/A</v>
      </c>
      <c r="I85" s="12">
        <v>7.08</v>
      </c>
      <c r="J85" s="12">
        <v>2.629</v>
      </c>
      <c r="K85" s="44" t="s">
        <v>732</v>
      </c>
      <c r="L85" s="9" t="str">
        <f t="shared" si="14"/>
        <v>Yes</v>
      </c>
    </row>
    <row r="86" spans="1:12" ht="25.5" x14ac:dyDescent="0.2">
      <c r="A86" s="45" t="s">
        <v>1451</v>
      </c>
      <c r="B86" s="34" t="s">
        <v>217</v>
      </c>
      <c r="C86" s="46">
        <v>2420.7737868999998</v>
      </c>
      <c r="D86" s="43" t="str">
        <f t="shared" si="11"/>
        <v>N/A</v>
      </c>
      <c r="E86" s="46">
        <v>2605.3212385000002</v>
      </c>
      <c r="F86" s="43" t="str">
        <f t="shared" si="12"/>
        <v>N/A</v>
      </c>
      <c r="G86" s="46">
        <v>2416.2110308000001</v>
      </c>
      <c r="H86" s="43" t="str">
        <f t="shared" si="13"/>
        <v>N/A</v>
      </c>
      <c r="I86" s="12">
        <v>7.6230000000000002</v>
      </c>
      <c r="J86" s="12">
        <v>-7.26</v>
      </c>
      <c r="K86" s="44" t="s">
        <v>732</v>
      </c>
      <c r="L86" s="9" t="str">
        <f t="shared" si="14"/>
        <v>Yes</v>
      </c>
    </row>
    <row r="87" spans="1:12" ht="25.5" x14ac:dyDescent="0.2">
      <c r="A87" s="45" t="s">
        <v>619</v>
      </c>
      <c r="B87" s="34" t="s">
        <v>217</v>
      </c>
      <c r="C87" s="46">
        <v>3440278</v>
      </c>
      <c r="D87" s="43" t="str">
        <f t="shared" si="11"/>
        <v>N/A</v>
      </c>
      <c r="E87" s="46">
        <v>3615735</v>
      </c>
      <c r="F87" s="43" t="str">
        <f t="shared" si="12"/>
        <v>N/A</v>
      </c>
      <c r="G87" s="46">
        <v>3440758</v>
      </c>
      <c r="H87" s="43" t="str">
        <f t="shared" si="13"/>
        <v>N/A</v>
      </c>
      <c r="I87" s="12">
        <v>5.0999999999999996</v>
      </c>
      <c r="J87" s="12">
        <v>-4.84</v>
      </c>
      <c r="K87" s="44" t="s">
        <v>732</v>
      </c>
      <c r="L87" s="9" t="str">
        <f t="shared" si="14"/>
        <v>Yes</v>
      </c>
    </row>
    <row r="88" spans="1:12" x14ac:dyDescent="0.2">
      <c r="A88" s="45" t="s">
        <v>620</v>
      </c>
      <c r="B88" s="34" t="s">
        <v>217</v>
      </c>
      <c r="C88" s="35">
        <v>48750</v>
      </c>
      <c r="D88" s="43" t="str">
        <f t="shared" si="11"/>
        <v>N/A</v>
      </c>
      <c r="E88" s="35">
        <v>51311</v>
      </c>
      <c r="F88" s="43" t="str">
        <f t="shared" si="12"/>
        <v>N/A</v>
      </c>
      <c r="G88" s="35">
        <v>49955</v>
      </c>
      <c r="H88" s="43" t="str">
        <f t="shared" si="13"/>
        <v>N/A</v>
      </c>
      <c r="I88" s="12">
        <v>5.2530000000000001</v>
      </c>
      <c r="J88" s="12">
        <v>-2.64</v>
      </c>
      <c r="K88" s="44" t="s">
        <v>732</v>
      </c>
      <c r="L88" s="9" t="str">
        <f t="shared" si="14"/>
        <v>Yes</v>
      </c>
    </row>
    <row r="89" spans="1:12" x14ac:dyDescent="0.2">
      <c r="A89" s="45" t="s">
        <v>1452</v>
      </c>
      <c r="B89" s="34" t="s">
        <v>217</v>
      </c>
      <c r="C89" s="46">
        <v>70.569805127999999</v>
      </c>
      <c r="D89" s="43" t="str">
        <f t="shared" si="11"/>
        <v>N/A</v>
      </c>
      <c r="E89" s="46">
        <v>70.467053848000006</v>
      </c>
      <c r="F89" s="43" t="str">
        <f t="shared" si="12"/>
        <v>N/A</v>
      </c>
      <c r="G89" s="46">
        <v>68.877149434000003</v>
      </c>
      <c r="H89" s="43" t="str">
        <f t="shared" si="13"/>
        <v>N/A</v>
      </c>
      <c r="I89" s="12">
        <v>-0.14599999999999999</v>
      </c>
      <c r="J89" s="12">
        <v>-2.2599999999999998</v>
      </c>
      <c r="K89" s="44" t="s">
        <v>732</v>
      </c>
      <c r="L89" s="9" t="str">
        <f t="shared" si="14"/>
        <v>Yes</v>
      </c>
    </row>
    <row r="90" spans="1:12" x14ac:dyDescent="0.2">
      <c r="A90" s="45" t="s">
        <v>621</v>
      </c>
      <c r="B90" s="34" t="s">
        <v>217</v>
      </c>
      <c r="C90" s="46">
        <v>13749379</v>
      </c>
      <c r="D90" s="43" t="str">
        <f t="shared" si="11"/>
        <v>N/A</v>
      </c>
      <c r="E90" s="46">
        <v>14073320</v>
      </c>
      <c r="F90" s="43" t="str">
        <f t="shared" si="12"/>
        <v>N/A</v>
      </c>
      <c r="G90" s="46">
        <v>15980732</v>
      </c>
      <c r="H90" s="43" t="str">
        <f t="shared" si="13"/>
        <v>N/A</v>
      </c>
      <c r="I90" s="12">
        <v>2.3559999999999999</v>
      </c>
      <c r="J90" s="12">
        <v>13.55</v>
      </c>
      <c r="K90" s="44" t="s">
        <v>732</v>
      </c>
      <c r="L90" s="9" t="str">
        <f t="shared" si="14"/>
        <v>Yes</v>
      </c>
    </row>
    <row r="91" spans="1:12" x14ac:dyDescent="0.2">
      <c r="A91" s="45" t="s">
        <v>622</v>
      </c>
      <c r="B91" s="34" t="s">
        <v>217</v>
      </c>
      <c r="C91" s="35">
        <v>43288</v>
      </c>
      <c r="D91" s="43" t="str">
        <f t="shared" si="11"/>
        <v>N/A</v>
      </c>
      <c r="E91" s="35">
        <v>42688</v>
      </c>
      <c r="F91" s="43" t="str">
        <f t="shared" si="12"/>
        <v>N/A</v>
      </c>
      <c r="G91" s="35">
        <v>43483</v>
      </c>
      <c r="H91" s="43" t="str">
        <f t="shared" si="13"/>
        <v>N/A</v>
      </c>
      <c r="I91" s="12">
        <v>-1.39</v>
      </c>
      <c r="J91" s="12">
        <v>1.8620000000000001</v>
      </c>
      <c r="K91" s="44" t="s">
        <v>732</v>
      </c>
      <c r="L91" s="9" t="str">
        <f t="shared" si="14"/>
        <v>Yes</v>
      </c>
    </row>
    <row r="92" spans="1:12" x14ac:dyDescent="0.2">
      <c r="A92" s="45" t="s">
        <v>1453</v>
      </c>
      <c r="B92" s="34" t="s">
        <v>217</v>
      </c>
      <c r="C92" s="46">
        <v>317.62564682999999</v>
      </c>
      <c r="D92" s="43" t="str">
        <f t="shared" si="11"/>
        <v>N/A</v>
      </c>
      <c r="E92" s="46">
        <v>329.67859820000001</v>
      </c>
      <c r="F92" s="43" t="str">
        <f t="shared" si="12"/>
        <v>N/A</v>
      </c>
      <c r="G92" s="46">
        <v>367.51677667000001</v>
      </c>
      <c r="H92" s="43" t="str">
        <f t="shared" si="13"/>
        <v>N/A</v>
      </c>
      <c r="I92" s="12">
        <v>3.7949999999999999</v>
      </c>
      <c r="J92" s="12">
        <v>11.48</v>
      </c>
      <c r="K92" s="44" t="s">
        <v>732</v>
      </c>
      <c r="L92" s="9" t="str">
        <f t="shared" si="14"/>
        <v>Yes</v>
      </c>
    </row>
    <row r="93" spans="1:12" ht="25.5" x14ac:dyDescent="0.2">
      <c r="A93" s="45" t="s">
        <v>623</v>
      </c>
      <c r="B93" s="34" t="s">
        <v>217</v>
      </c>
      <c r="C93" s="46">
        <v>77898122</v>
      </c>
      <c r="D93" s="43" t="str">
        <f t="shared" si="11"/>
        <v>N/A</v>
      </c>
      <c r="E93" s="46">
        <v>52371031</v>
      </c>
      <c r="F93" s="43" t="str">
        <f t="shared" si="12"/>
        <v>N/A</v>
      </c>
      <c r="G93" s="46">
        <v>54457922</v>
      </c>
      <c r="H93" s="43" t="str">
        <f t="shared" si="13"/>
        <v>N/A</v>
      </c>
      <c r="I93" s="12">
        <v>-32.799999999999997</v>
      </c>
      <c r="J93" s="12">
        <v>3.9849999999999999</v>
      </c>
      <c r="K93" s="44" t="s">
        <v>732</v>
      </c>
      <c r="L93" s="9" t="str">
        <f t="shared" si="14"/>
        <v>Yes</v>
      </c>
    </row>
    <row r="94" spans="1:12" x14ac:dyDescent="0.2">
      <c r="A94" s="48" t="s">
        <v>624</v>
      </c>
      <c r="B94" s="35" t="s">
        <v>217</v>
      </c>
      <c r="C94" s="35">
        <v>11970</v>
      </c>
      <c r="D94" s="43" t="str">
        <f t="shared" si="11"/>
        <v>N/A</v>
      </c>
      <c r="E94" s="35">
        <v>10262</v>
      </c>
      <c r="F94" s="43" t="str">
        <f t="shared" si="12"/>
        <v>N/A</v>
      </c>
      <c r="G94" s="35">
        <v>10371</v>
      </c>
      <c r="H94" s="43" t="str">
        <f t="shared" si="13"/>
        <v>N/A</v>
      </c>
      <c r="I94" s="12">
        <v>-14.3</v>
      </c>
      <c r="J94" s="12">
        <v>1.0620000000000001</v>
      </c>
      <c r="K94" s="49" t="s">
        <v>732</v>
      </c>
      <c r="L94" s="9" t="str">
        <f t="shared" si="14"/>
        <v>Yes</v>
      </c>
    </row>
    <row r="95" spans="1:12" ht="25.5" x14ac:dyDescent="0.2">
      <c r="A95" s="45" t="s">
        <v>1454</v>
      </c>
      <c r="B95" s="34" t="s">
        <v>217</v>
      </c>
      <c r="C95" s="46">
        <v>6507.7796157000002</v>
      </c>
      <c r="D95" s="43" t="str">
        <f t="shared" si="11"/>
        <v>N/A</v>
      </c>
      <c r="E95" s="46">
        <v>5103.3941727000001</v>
      </c>
      <c r="F95" s="43" t="str">
        <f t="shared" si="12"/>
        <v>N/A</v>
      </c>
      <c r="G95" s="46">
        <v>5250.9808118999999</v>
      </c>
      <c r="H95" s="43" t="str">
        <f t="shared" si="13"/>
        <v>N/A</v>
      </c>
      <c r="I95" s="12">
        <v>-21.6</v>
      </c>
      <c r="J95" s="12">
        <v>2.8919999999999999</v>
      </c>
      <c r="K95" s="44" t="s">
        <v>732</v>
      </c>
      <c r="L95" s="9" t="str">
        <f t="shared" si="14"/>
        <v>Yes</v>
      </c>
    </row>
    <row r="96" spans="1:12" ht="25.5" x14ac:dyDescent="0.2">
      <c r="A96" s="45" t="s">
        <v>625</v>
      </c>
      <c r="B96" s="34" t="s">
        <v>217</v>
      </c>
      <c r="C96" s="46">
        <v>4037106</v>
      </c>
      <c r="D96" s="43" t="str">
        <f t="shared" si="11"/>
        <v>N/A</v>
      </c>
      <c r="E96" s="46">
        <v>4696525</v>
      </c>
      <c r="F96" s="43" t="str">
        <f t="shared" si="12"/>
        <v>N/A</v>
      </c>
      <c r="G96" s="46">
        <v>2467974</v>
      </c>
      <c r="H96" s="43" t="str">
        <f t="shared" si="13"/>
        <v>N/A</v>
      </c>
      <c r="I96" s="12">
        <v>16.329999999999998</v>
      </c>
      <c r="J96" s="12">
        <v>-47.5</v>
      </c>
      <c r="K96" s="44" t="s">
        <v>732</v>
      </c>
      <c r="L96" s="9" t="str">
        <f t="shared" si="14"/>
        <v>No</v>
      </c>
    </row>
    <row r="97" spans="1:12" x14ac:dyDescent="0.2">
      <c r="A97" s="45" t="s">
        <v>626</v>
      </c>
      <c r="B97" s="34" t="s">
        <v>217</v>
      </c>
      <c r="C97" s="35">
        <v>14718</v>
      </c>
      <c r="D97" s="43" t="str">
        <f t="shared" si="11"/>
        <v>N/A</v>
      </c>
      <c r="E97" s="35">
        <v>15131</v>
      </c>
      <c r="F97" s="43" t="str">
        <f t="shared" si="12"/>
        <v>N/A</v>
      </c>
      <c r="G97" s="35">
        <v>8969</v>
      </c>
      <c r="H97" s="43" t="str">
        <f t="shared" si="13"/>
        <v>N/A</v>
      </c>
      <c r="I97" s="12">
        <v>2.806</v>
      </c>
      <c r="J97" s="12">
        <v>-40.700000000000003</v>
      </c>
      <c r="K97" s="44" t="s">
        <v>732</v>
      </c>
      <c r="L97" s="9" t="str">
        <f t="shared" si="14"/>
        <v>No</v>
      </c>
    </row>
    <row r="98" spans="1:12" ht="25.5" x14ac:dyDescent="0.2">
      <c r="A98" s="45" t="s">
        <v>1455</v>
      </c>
      <c r="B98" s="34" t="s">
        <v>217</v>
      </c>
      <c r="C98" s="46">
        <v>274.29718711999999</v>
      </c>
      <c r="D98" s="43" t="str">
        <f t="shared" si="11"/>
        <v>N/A</v>
      </c>
      <c r="E98" s="46">
        <v>310.39091930000001</v>
      </c>
      <c r="F98" s="43" t="str">
        <f t="shared" si="12"/>
        <v>N/A</v>
      </c>
      <c r="G98" s="46">
        <v>275.16713123</v>
      </c>
      <c r="H98" s="43" t="str">
        <f t="shared" si="13"/>
        <v>N/A</v>
      </c>
      <c r="I98" s="12">
        <v>13.16</v>
      </c>
      <c r="J98" s="12">
        <v>-11.3</v>
      </c>
      <c r="K98" s="44" t="s">
        <v>732</v>
      </c>
      <c r="L98" s="9" t="str">
        <f t="shared" si="14"/>
        <v>Yes</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22813054</v>
      </c>
      <c r="D102" s="43" t="str">
        <f t="shared" si="11"/>
        <v>N/A</v>
      </c>
      <c r="E102" s="46">
        <v>24402364</v>
      </c>
      <c r="F102" s="43" t="str">
        <f t="shared" si="12"/>
        <v>N/A</v>
      </c>
      <c r="G102" s="46">
        <v>25667323</v>
      </c>
      <c r="H102" s="43" t="str">
        <f t="shared" si="13"/>
        <v>N/A</v>
      </c>
      <c r="I102" s="12">
        <v>6.9669999999999996</v>
      </c>
      <c r="J102" s="12">
        <v>5.1840000000000002</v>
      </c>
      <c r="K102" s="44" t="s">
        <v>732</v>
      </c>
      <c r="L102" s="9" t="str">
        <f t="shared" si="14"/>
        <v>Yes</v>
      </c>
    </row>
    <row r="103" spans="1:12" ht="25.5" x14ac:dyDescent="0.2">
      <c r="A103" s="45" t="s">
        <v>630</v>
      </c>
      <c r="B103" s="34" t="s">
        <v>217</v>
      </c>
      <c r="C103" s="35">
        <v>11779</v>
      </c>
      <c r="D103" s="43" t="str">
        <f t="shared" si="11"/>
        <v>N/A</v>
      </c>
      <c r="E103" s="35">
        <v>11454</v>
      </c>
      <c r="F103" s="43" t="str">
        <f t="shared" si="12"/>
        <v>N/A</v>
      </c>
      <c r="G103" s="35">
        <v>11802</v>
      </c>
      <c r="H103" s="43" t="str">
        <f t="shared" si="13"/>
        <v>N/A</v>
      </c>
      <c r="I103" s="12">
        <v>-2.76</v>
      </c>
      <c r="J103" s="12">
        <v>3.0379999999999998</v>
      </c>
      <c r="K103" s="44" t="s">
        <v>732</v>
      </c>
      <c r="L103" s="9" t="str">
        <f t="shared" si="14"/>
        <v>Yes</v>
      </c>
    </row>
    <row r="104" spans="1:12" ht="25.5" x14ac:dyDescent="0.2">
      <c r="A104" s="45" t="s">
        <v>1457</v>
      </c>
      <c r="B104" s="34" t="s">
        <v>217</v>
      </c>
      <c r="C104" s="46">
        <v>1936.7564308999999</v>
      </c>
      <c r="D104" s="43" t="str">
        <f t="shared" si="11"/>
        <v>N/A</v>
      </c>
      <c r="E104" s="46">
        <v>2130.4665619000002</v>
      </c>
      <c r="F104" s="43" t="str">
        <f t="shared" si="12"/>
        <v>N/A</v>
      </c>
      <c r="G104" s="46">
        <v>2174.8282494</v>
      </c>
      <c r="H104" s="43" t="str">
        <f t="shared" si="13"/>
        <v>N/A</v>
      </c>
      <c r="I104" s="12">
        <v>10</v>
      </c>
      <c r="J104" s="12">
        <v>2.0819999999999999</v>
      </c>
      <c r="K104" s="44" t="s">
        <v>732</v>
      </c>
      <c r="L104" s="9" t="str">
        <f t="shared" si="14"/>
        <v>Yes</v>
      </c>
    </row>
    <row r="105" spans="1:12" ht="25.5" x14ac:dyDescent="0.2">
      <c r="A105" s="45" t="s">
        <v>631</v>
      </c>
      <c r="B105" s="34" t="s">
        <v>217</v>
      </c>
      <c r="C105" s="46">
        <v>29762</v>
      </c>
      <c r="D105" s="43" t="str">
        <f t="shared" si="11"/>
        <v>N/A</v>
      </c>
      <c r="E105" s="46">
        <v>19456</v>
      </c>
      <c r="F105" s="43" t="str">
        <f t="shared" si="12"/>
        <v>N/A</v>
      </c>
      <c r="G105" s="46">
        <v>29075</v>
      </c>
      <c r="H105" s="43" t="str">
        <f t="shared" si="13"/>
        <v>N/A</v>
      </c>
      <c r="I105" s="12">
        <v>-34.6</v>
      </c>
      <c r="J105" s="12">
        <v>49.44</v>
      </c>
      <c r="K105" s="44" t="s">
        <v>732</v>
      </c>
      <c r="L105" s="9" t="str">
        <f t="shared" si="14"/>
        <v>No</v>
      </c>
    </row>
    <row r="106" spans="1:12" x14ac:dyDescent="0.2">
      <c r="A106" s="45" t="s">
        <v>632</v>
      </c>
      <c r="B106" s="34" t="s">
        <v>217</v>
      </c>
      <c r="C106" s="35">
        <v>17</v>
      </c>
      <c r="D106" s="43" t="str">
        <f t="shared" si="11"/>
        <v>N/A</v>
      </c>
      <c r="E106" s="35">
        <v>13</v>
      </c>
      <c r="F106" s="43" t="str">
        <f t="shared" si="12"/>
        <v>N/A</v>
      </c>
      <c r="G106" s="35">
        <v>16</v>
      </c>
      <c r="H106" s="43" t="str">
        <f t="shared" si="13"/>
        <v>N/A</v>
      </c>
      <c r="I106" s="12">
        <v>-23.5</v>
      </c>
      <c r="J106" s="12">
        <v>23.08</v>
      </c>
      <c r="K106" s="44" t="s">
        <v>732</v>
      </c>
      <c r="L106" s="9" t="str">
        <f t="shared" si="14"/>
        <v>Yes</v>
      </c>
    </row>
    <row r="107" spans="1:12" ht="25.5" x14ac:dyDescent="0.2">
      <c r="A107" s="45" t="s">
        <v>1458</v>
      </c>
      <c r="B107" s="34" t="s">
        <v>217</v>
      </c>
      <c r="C107" s="46">
        <v>1750.7058824000001</v>
      </c>
      <c r="D107" s="43" t="str">
        <f t="shared" si="11"/>
        <v>N/A</v>
      </c>
      <c r="E107" s="46">
        <v>1496.6153846</v>
      </c>
      <c r="F107" s="43" t="str">
        <f t="shared" si="12"/>
        <v>N/A</v>
      </c>
      <c r="G107" s="46">
        <v>1817.1875</v>
      </c>
      <c r="H107" s="43" t="str">
        <f t="shared" si="13"/>
        <v>N/A</v>
      </c>
      <c r="I107" s="12">
        <v>-14.5</v>
      </c>
      <c r="J107" s="12">
        <v>21.42</v>
      </c>
      <c r="K107" s="44" t="s">
        <v>732</v>
      </c>
      <c r="L107" s="9" t="str">
        <f t="shared" si="14"/>
        <v>Yes</v>
      </c>
    </row>
    <row r="108" spans="1:12" ht="25.5" x14ac:dyDescent="0.2">
      <c r="A108" s="45" t="s">
        <v>633</v>
      </c>
      <c r="B108" s="34" t="s">
        <v>217</v>
      </c>
      <c r="C108" s="46">
        <v>42074</v>
      </c>
      <c r="D108" s="43" t="str">
        <f t="shared" si="11"/>
        <v>N/A</v>
      </c>
      <c r="E108" s="46">
        <v>108740</v>
      </c>
      <c r="F108" s="43" t="str">
        <f t="shared" si="12"/>
        <v>N/A</v>
      </c>
      <c r="G108" s="46">
        <v>111626</v>
      </c>
      <c r="H108" s="43" t="str">
        <f t="shared" si="13"/>
        <v>N/A</v>
      </c>
      <c r="I108" s="12">
        <v>158.4</v>
      </c>
      <c r="J108" s="12">
        <v>2.6539999999999999</v>
      </c>
      <c r="K108" s="44" t="s">
        <v>732</v>
      </c>
      <c r="L108" s="9" t="str">
        <f t="shared" si="14"/>
        <v>Yes</v>
      </c>
    </row>
    <row r="109" spans="1:12" x14ac:dyDescent="0.2">
      <c r="A109" s="45" t="s">
        <v>634</v>
      </c>
      <c r="B109" s="34" t="s">
        <v>217</v>
      </c>
      <c r="C109" s="35">
        <v>208</v>
      </c>
      <c r="D109" s="43" t="str">
        <f t="shared" si="11"/>
        <v>N/A</v>
      </c>
      <c r="E109" s="35">
        <v>296</v>
      </c>
      <c r="F109" s="43" t="str">
        <f t="shared" si="12"/>
        <v>N/A</v>
      </c>
      <c r="G109" s="35">
        <v>210</v>
      </c>
      <c r="H109" s="43" t="str">
        <f t="shared" si="13"/>
        <v>N/A</v>
      </c>
      <c r="I109" s="12">
        <v>42.31</v>
      </c>
      <c r="J109" s="12">
        <v>-29.1</v>
      </c>
      <c r="K109" s="44" t="s">
        <v>732</v>
      </c>
      <c r="L109" s="9" t="str">
        <f t="shared" si="14"/>
        <v>Yes</v>
      </c>
    </row>
    <row r="110" spans="1:12" ht="25.5" x14ac:dyDescent="0.2">
      <c r="A110" s="45" t="s">
        <v>1459</v>
      </c>
      <c r="B110" s="34" t="s">
        <v>217</v>
      </c>
      <c r="C110" s="46">
        <v>202.27884614999999</v>
      </c>
      <c r="D110" s="43" t="str">
        <f t="shared" si="11"/>
        <v>N/A</v>
      </c>
      <c r="E110" s="46">
        <v>367.36486486000001</v>
      </c>
      <c r="F110" s="43" t="str">
        <f t="shared" si="12"/>
        <v>N/A</v>
      </c>
      <c r="G110" s="46">
        <v>531.55238095000004</v>
      </c>
      <c r="H110" s="43" t="str">
        <f t="shared" si="13"/>
        <v>N/A</v>
      </c>
      <c r="I110" s="12">
        <v>81.61</v>
      </c>
      <c r="J110" s="12">
        <v>44.69</v>
      </c>
      <c r="K110" s="44" t="s">
        <v>732</v>
      </c>
      <c r="L110" s="9" t="str">
        <f t="shared" si="14"/>
        <v>No</v>
      </c>
    </row>
    <row r="111" spans="1:12" ht="25.5" x14ac:dyDescent="0.2">
      <c r="A111" s="45" t="s">
        <v>635</v>
      </c>
      <c r="B111" s="34" t="s">
        <v>217</v>
      </c>
      <c r="C111" s="46">
        <v>37546892</v>
      </c>
      <c r="D111" s="43" t="str">
        <f t="shared" si="11"/>
        <v>N/A</v>
      </c>
      <c r="E111" s="46">
        <v>37820742</v>
      </c>
      <c r="F111" s="43" t="str">
        <f t="shared" si="12"/>
        <v>N/A</v>
      </c>
      <c r="G111" s="46">
        <v>38949913</v>
      </c>
      <c r="H111" s="43" t="str">
        <f t="shared" si="13"/>
        <v>N/A</v>
      </c>
      <c r="I111" s="12">
        <v>0.72940000000000005</v>
      </c>
      <c r="J111" s="12">
        <v>2.9860000000000002</v>
      </c>
      <c r="K111" s="44" t="s">
        <v>732</v>
      </c>
      <c r="L111" s="9" t="str">
        <f t="shared" si="14"/>
        <v>Yes</v>
      </c>
    </row>
    <row r="112" spans="1:12" x14ac:dyDescent="0.2">
      <c r="A112" s="45" t="s">
        <v>636</v>
      </c>
      <c r="B112" s="34" t="s">
        <v>217</v>
      </c>
      <c r="C112" s="35">
        <v>2764</v>
      </c>
      <c r="D112" s="43" t="str">
        <f t="shared" si="11"/>
        <v>N/A</v>
      </c>
      <c r="E112" s="35">
        <v>2778</v>
      </c>
      <c r="F112" s="43" t="str">
        <f t="shared" si="12"/>
        <v>N/A</v>
      </c>
      <c r="G112" s="35">
        <v>2928</v>
      </c>
      <c r="H112" s="43" t="str">
        <f t="shared" si="13"/>
        <v>N/A</v>
      </c>
      <c r="I112" s="12">
        <v>0.50649999999999995</v>
      </c>
      <c r="J112" s="12">
        <v>5.4</v>
      </c>
      <c r="K112" s="44" t="s">
        <v>732</v>
      </c>
      <c r="L112" s="9" t="str">
        <f t="shared" si="14"/>
        <v>Yes</v>
      </c>
    </row>
    <row r="113" spans="1:12" x14ac:dyDescent="0.2">
      <c r="A113" s="45" t="s">
        <v>1460</v>
      </c>
      <c r="B113" s="34" t="s">
        <v>217</v>
      </c>
      <c r="C113" s="46">
        <v>13584.259045000001</v>
      </c>
      <c r="D113" s="43" t="str">
        <f t="shared" si="11"/>
        <v>N/A</v>
      </c>
      <c r="E113" s="46">
        <v>13614.37797</v>
      </c>
      <c r="F113" s="43" t="str">
        <f t="shared" si="12"/>
        <v>N/A</v>
      </c>
      <c r="G113" s="46">
        <v>13302.565914999999</v>
      </c>
      <c r="H113" s="43" t="str">
        <f t="shared" si="13"/>
        <v>N/A</v>
      </c>
      <c r="I113" s="12">
        <v>0.22170000000000001</v>
      </c>
      <c r="J113" s="12">
        <v>-2.29</v>
      </c>
      <c r="K113" s="44" t="s">
        <v>732</v>
      </c>
      <c r="L113" s="9" t="str">
        <f t="shared" si="14"/>
        <v>Yes</v>
      </c>
    </row>
    <row r="114" spans="1:12" ht="25.5" x14ac:dyDescent="0.2">
      <c r="A114" s="45" t="s">
        <v>637</v>
      </c>
      <c r="B114" s="34" t="s">
        <v>217</v>
      </c>
      <c r="C114" s="46">
        <v>0</v>
      </c>
      <c r="D114" s="43" t="str">
        <f t="shared" si="11"/>
        <v>N/A</v>
      </c>
      <c r="E114" s="46">
        <v>0</v>
      </c>
      <c r="F114" s="43" t="str">
        <f t="shared" si="12"/>
        <v>N/A</v>
      </c>
      <c r="G114" s="46">
        <v>0</v>
      </c>
      <c r="H114" s="43" t="str">
        <f t="shared" si="13"/>
        <v>N/A</v>
      </c>
      <c r="I114" s="12" t="s">
        <v>1743</v>
      </c>
      <c r="J114" s="12" t="s">
        <v>1743</v>
      </c>
      <c r="K114" s="44" t="s">
        <v>732</v>
      </c>
      <c r="L114" s="9" t="str">
        <f>IF(J114="Div by 0", "N/A", IF(OR(J114="N/A",K114="N/A"),"N/A", IF(J114&gt;VALUE(MID(K114,1,2)), "No", IF(J114&lt;-1*VALUE(MID(K114,1,2)), "No", "Yes"))))</f>
        <v>N/A</v>
      </c>
    </row>
    <row r="115" spans="1:12" x14ac:dyDescent="0.2">
      <c r="A115" s="45" t="s">
        <v>638</v>
      </c>
      <c r="B115" s="34" t="s">
        <v>217</v>
      </c>
      <c r="C115" s="35">
        <v>0</v>
      </c>
      <c r="D115" s="43" t="str">
        <f t="shared" si="11"/>
        <v>N/A</v>
      </c>
      <c r="E115" s="35">
        <v>0</v>
      </c>
      <c r="F115" s="43" t="str">
        <f t="shared" si="12"/>
        <v>N/A</v>
      </c>
      <c r="G115" s="35">
        <v>0</v>
      </c>
      <c r="H115" s="43" t="str">
        <f t="shared" si="13"/>
        <v>N/A</v>
      </c>
      <c r="I115" s="12" t="s">
        <v>1743</v>
      </c>
      <c r="J115" s="12" t="s">
        <v>1743</v>
      </c>
      <c r="K115" s="44" t="s">
        <v>732</v>
      </c>
      <c r="L115" s="9" t="str">
        <f t="shared" ref="L115:L119" si="15">IF(J115="Div by 0", "N/A", IF(OR(J115="N/A",K115="N/A"),"N/A", IF(J115&gt;VALUE(MID(K115,1,2)), "No", IF(J115&lt;-1*VALUE(MID(K115,1,2)), "No", "Yes"))))</f>
        <v>N/A</v>
      </c>
    </row>
    <row r="116" spans="1:12" ht="25.5" x14ac:dyDescent="0.2">
      <c r="A116" s="45" t="s">
        <v>1461</v>
      </c>
      <c r="B116" s="34" t="s">
        <v>217</v>
      </c>
      <c r="C116" s="46" t="s">
        <v>1743</v>
      </c>
      <c r="D116" s="43" t="str">
        <f t="shared" si="11"/>
        <v>N/A</v>
      </c>
      <c r="E116" s="46" t="s">
        <v>1743</v>
      </c>
      <c r="F116" s="43" t="str">
        <f t="shared" si="12"/>
        <v>N/A</v>
      </c>
      <c r="G116" s="46" t="s">
        <v>1743</v>
      </c>
      <c r="H116" s="43" t="str">
        <f t="shared" si="13"/>
        <v>N/A</v>
      </c>
      <c r="I116" s="12" t="s">
        <v>1743</v>
      </c>
      <c r="J116" s="12" t="s">
        <v>1743</v>
      </c>
      <c r="K116" s="44" t="s">
        <v>732</v>
      </c>
      <c r="L116" s="9" t="str">
        <f t="shared" si="15"/>
        <v>N/A</v>
      </c>
    </row>
    <row r="117" spans="1:12" ht="25.5" x14ac:dyDescent="0.2">
      <c r="A117" s="45" t="s">
        <v>639</v>
      </c>
      <c r="B117" s="34" t="s">
        <v>217</v>
      </c>
      <c r="C117" s="46">
        <v>157759</v>
      </c>
      <c r="D117" s="43" t="str">
        <f t="shared" si="11"/>
        <v>N/A</v>
      </c>
      <c r="E117" s="46">
        <v>253955</v>
      </c>
      <c r="F117" s="43" t="str">
        <f t="shared" si="12"/>
        <v>N/A</v>
      </c>
      <c r="G117" s="46">
        <v>321461</v>
      </c>
      <c r="H117" s="43" t="str">
        <f t="shared" si="13"/>
        <v>N/A</v>
      </c>
      <c r="I117" s="12">
        <v>60.98</v>
      </c>
      <c r="J117" s="12">
        <v>26.58</v>
      </c>
      <c r="K117" s="44" t="s">
        <v>732</v>
      </c>
      <c r="L117" s="9" t="str">
        <f t="shared" si="15"/>
        <v>Yes</v>
      </c>
    </row>
    <row r="118" spans="1:12" x14ac:dyDescent="0.2">
      <c r="A118" s="45" t="s">
        <v>640</v>
      </c>
      <c r="B118" s="34" t="s">
        <v>217</v>
      </c>
      <c r="C118" s="35">
        <v>3940</v>
      </c>
      <c r="D118" s="43" t="str">
        <f t="shared" si="11"/>
        <v>N/A</v>
      </c>
      <c r="E118" s="35">
        <v>6142</v>
      </c>
      <c r="F118" s="43" t="str">
        <f t="shared" si="12"/>
        <v>N/A</v>
      </c>
      <c r="G118" s="35">
        <v>6699</v>
      </c>
      <c r="H118" s="43" t="str">
        <f t="shared" si="13"/>
        <v>N/A</v>
      </c>
      <c r="I118" s="12">
        <v>55.89</v>
      </c>
      <c r="J118" s="12">
        <v>9.0690000000000008</v>
      </c>
      <c r="K118" s="44" t="s">
        <v>732</v>
      </c>
      <c r="L118" s="9" t="str">
        <f t="shared" si="15"/>
        <v>Yes</v>
      </c>
    </row>
    <row r="119" spans="1:12" ht="25.5" x14ac:dyDescent="0.2">
      <c r="A119" s="45" t="s">
        <v>1462</v>
      </c>
      <c r="B119" s="34" t="s">
        <v>217</v>
      </c>
      <c r="C119" s="46">
        <v>40.040355329999997</v>
      </c>
      <c r="D119" s="43" t="str">
        <f t="shared" si="11"/>
        <v>N/A</v>
      </c>
      <c r="E119" s="46">
        <v>41.347281015999997</v>
      </c>
      <c r="F119" s="43" t="str">
        <f t="shared" si="12"/>
        <v>N/A</v>
      </c>
      <c r="G119" s="46">
        <v>47.986415882999999</v>
      </c>
      <c r="H119" s="43" t="str">
        <f t="shared" si="13"/>
        <v>N/A</v>
      </c>
      <c r="I119" s="12">
        <v>3.2639999999999998</v>
      </c>
      <c r="J119" s="12">
        <v>16.059999999999999</v>
      </c>
      <c r="K119" s="44" t="s">
        <v>732</v>
      </c>
      <c r="L119" s="9" t="str">
        <f t="shared" si="15"/>
        <v>Yes</v>
      </c>
    </row>
    <row r="120" spans="1:12" ht="25.5" x14ac:dyDescent="0.2">
      <c r="A120" s="45" t="s">
        <v>641</v>
      </c>
      <c r="B120" s="34" t="s">
        <v>217</v>
      </c>
      <c r="C120" s="46">
        <v>4645646</v>
      </c>
      <c r="D120" s="43" t="str">
        <f t="shared" si="11"/>
        <v>N/A</v>
      </c>
      <c r="E120" s="46">
        <v>5045748</v>
      </c>
      <c r="F120" s="43" t="str">
        <f t="shared" si="12"/>
        <v>N/A</v>
      </c>
      <c r="G120" s="46">
        <v>5631352</v>
      </c>
      <c r="H120" s="43" t="str">
        <f t="shared" si="13"/>
        <v>N/A</v>
      </c>
      <c r="I120" s="12">
        <v>8.6120000000000001</v>
      </c>
      <c r="J120" s="12">
        <v>11.61</v>
      </c>
      <c r="K120" s="44" t="s">
        <v>732</v>
      </c>
      <c r="L120" s="9" t="str">
        <f t="shared" ref="L120:L131" si="16">IF(J120="Div by 0", "N/A", IF(K120="N/A","N/A", IF(J120&gt;VALUE(MID(K120,1,2)), "No", IF(J120&lt;-1*VALUE(MID(K120,1,2)), "No", "Yes"))))</f>
        <v>Yes</v>
      </c>
    </row>
    <row r="121" spans="1:12" ht="25.5" x14ac:dyDescent="0.2">
      <c r="A121" s="45" t="s">
        <v>642</v>
      </c>
      <c r="B121" s="34" t="s">
        <v>217</v>
      </c>
      <c r="C121" s="35">
        <v>25877</v>
      </c>
      <c r="D121" s="43" t="str">
        <f t="shared" si="11"/>
        <v>N/A</v>
      </c>
      <c r="E121" s="35">
        <v>30610</v>
      </c>
      <c r="F121" s="43" t="str">
        <f t="shared" si="12"/>
        <v>N/A</v>
      </c>
      <c r="G121" s="35">
        <v>32031</v>
      </c>
      <c r="H121" s="43" t="str">
        <f t="shared" si="13"/>
        <v>N/A</v>
      </c>
      <c r="I121" s="12">
        <v>18.29</v>
      </c>
      <c r="J121" s="12">
        <v>4.6420000000000003</v>
      </c>
      <c r="K121" s="44" t="s">
        <v>732</v>
      </c>
      <c r="L121" s="9" t="str">
        <f t="shared" si="16"/>
        <v>Yes</v>
      </c>
    </row>
    <row r="122" spans="1:12" ht="25.5" x14ac:dyDescent="0.2">
      <c r="A122" s="45" t="s">
        <v>1463</v>
      </c>
      <c r="B122" s="34" t="s">
        <v>217</v>
      </c>
      <c r="C122" s="46">
        <v>179.52799784000001</v>
      </c>
      <c r="D122" s="43" t="str">
        <f t="shared" si="11"/>
        <v>N/A</v>
      </c>
      <c r="E122" s="46">
        <v>164.83985626</v>
      </c>
      <c r="F122" s="43" t="str">
        <f t="shared" si="12"/>
        <v>N/A</v>
      </c>
      <c r="G122" s="46">
        <v>175.80943461000001</v>
      </c>
      <c r="H122" s="43" t="str">
        <f t="shared" si="13"/>
        <v>N/A</v>
      </c>
      <c r="I122" s="12">
        <v>-8.18</v>
      </c>
      <c r="J122" s="12">
        <v>6.6550000000000002</v>
      </c>
      <c r="K122" s="44" t="s">
        <v>732</v>
      </c>
      <c r="L122" s="9" t="str">
        <f t="shared" si="16"/>
        <v>Yes</v>
      </c>
    </row>
    <row r="123" spans="1:12" ht="25.5" x14ac:dyDescent="0.2">
      <c r="A123" s="45" t="s">
        <v>643</v>
      </c>
      <c r="B123" s="34" t="s">
        <v>217</v>
      </c>
      <c r="C123" s="46">
        <v>96198999</v>
      </c>
      <c r="D123" s="43" t="str">
        <f t="shared" ref="D123:D131" si="17">IF($B123="N/A","N/A",IF(C123&gt;10,"No",IF(C123&lt;-10,"No","Yes")))</f>
        <v>N/A</v>
      </c>
      <c r="E123" s="46">
        <v>96077466</v>
      </c>
      <c r="F123" s="43" t="str">
        <f t="shared" ref="F123:F131" si="18">IF($B123="N/A","N/A",IF(E123&gt;10,"No",IF(E123&lt;-10,"No","Yes")))</f>
        <v>N/A</v>
      </c>
      <c r="G123" s="46">
        <v>101895485</v>
      </c>
      <c r="H123" s="43" t="str">
        <f t="shared" ref="H123:H131" si="19">IF($B123="N/A","N/A",IF(G123&gt;10,"No",IF(G123&lt;-10,"No","Yes")))</f>
        <v>N/A</v>
      </c>
      <c r="I123" s="12">
        <v>-0.126</v>
      </c>
      <c r="J123" s="12">
        <v>6.056</v>
      </c>
      <c r="K123" s="44" t="s">
        <v>732</v>
      </c>
      <c r="L123" s="9" t="str">
        <f t="shared" si="16"/>
        <v>Yes</v>
      </c>
    </row>
    <row r="124" spans="1:12" x14ac:dyDescent="0.2">
      <c r="A124" s="45" t="s">
        <v>644</v>
      </c>
      <c r="B124" s="34" t="s">
        <v>217</v>
      </c>
      <c r="C124" s="35">
        <v>1643</v>
      </c>
      <c r="D124" s="43" t="str">
        <f t="shared" si="17"/>
        <v>N/A</v>
      </c>
      <c r="E124" s="35">
        <v>1637</v>
      </c>
      <c r="F124" s="43" t="str">
        <f t="shared" si="18"/>
        <v>N/A</v>
      </c>
      <c r="G124" s="35">
        <v>1731</v>
      </c>
      <c r="H124" s="43" t="str">
        <f t="shared" si="19"/>
        <v>N/A</v>
      </c>
      <c r="I124" s="12">
        <v>-0.36499999999999999</v>
      </c>
      <c r="J124" s="12">
        <v>5.742</v>
      </c>
      <c r="K124" s="44" t="s">
        <v>732</v>
      </c>
      <c r="L124" s="9" t="str">
        <f t="shared" si="16"/>
        <v>Yes</v>
      </c>
    </row>
    <row r="125" spans="1:12" ht="25.5" x14ac:dyDescent="0.2">
      <c r="A125" s="45" t="s">
        <v>1464</v>
      </c>
      <c r="B125" s="34" t="s">
        <v>217</v>
      </c>
      <c r="C125" s="46">
        <v>58550.821059000002</v>
      </c>
      <c r="D125" s="43" t="str">
        <f t="shared" si="17"/>
        <v>N/A</v>
      </c>
      <c r="E125" s="46">
        <v>58691.182651000003</v>
      </c>
      <c r="F125" s="43" t="str">
        <f t="shared" si="18"/>
        <v>N/A</v>
      </c>
      <c r="G125" s="46">
        <v>58865.098209000003</v>
      </c>
      <c r="H125" s="43" t="str">
        <f t="shared" si="19"/>
        <v>N/A</v>
      </c>
      <c r="I125" s="12">
        <v>0.2397</v>
      </c>
      <c r="J125" s="12">
        <v>0.29630000000000001</v>
      </c>
      <c r="K125" s="44" t="s">
        <v>732</v>
      </c>
      <c r="L125" s="9" t="str">
        <f t="shared" si="16"/>
        <v>Yes</v>
      </c>
    </row>
    <row r="126" spans="1:12" ht="25.5" x14ac:dyDescent="0.2">
      <c r="A126" s="45" t="s">
        <v>645</v>
      </c>
      <c r="B126" s="34" t="s">
        <v>217</v>
      </c>
      <c r="C126" s="46">
        <v>26267084</v>
      </c>
      <c r="D126" s="43" t="str">
        <f t="shared" si="17"/>
        <v>N/A</v>
      </c>
      <c r="E126" s="46">
        <v>28439119</v>
      </c>
      <c r="F126" s="43" t="str">
        <f t="shared" si="18"/>
        <v>N/A</v>
      </c>
      <c r="G126" s="46">
        <v>30885460</v>
      </c>
      <c r="H126" s="43" t="str">
        <f t="shared" si="19"/>
        <v>N/A</v>
      </c>
      <c r="I126" s="12">
        <v>8.2690000000000001</v>
      </c>
      <c r="J126" s="12">
        <v>8.6020000000000003</v>
      </c>
      <c r="K126" s="44" t="s">
        <v>732</v>
      </c>
      <c r="L126" s="9" t="str">
        <f t="shared" si="16"/>
        <v>Yes</v>
      </c>
    </row>
    <row r="127" spans="1:12" x14ac:dyDescent="0.2">
      <c r="A127" s="45" t="s">
        <v>646</v>
      </c>
      <c r="B127" s="34" t="s">
        <v>217</v>
      </c>
      <c r="C127" s="35">
        <v>13883</v>
      </c>
      <c r="D127" s="43" t="str">
        <f t="shared" si="17"/>
        <v>N/A</v>
      </c>
      <c r="E127" s="35">
        <v>14168</v>
      </c>
      <c r="F127" s="43" t="str">
        <f t="shared" si="18"/>
        <v>N/A</v>
      </c>
      <c r="G127" s="35">
        <v>12329</v>
      </c>
      <c r="H127" s="43" t="str">
        <f t="shared" si="19"/>
        <v>N/A</v>
      </c>
      <c r="I127" s="12">
        <v>2.0529999999999999</v>
      </c>
      <c r="J127" s="12">
        <v>-13</v>
      </c>
      <c r="K127" s="44" t="s">
        <v>732</v>
      </c>
      <c r="L127" s="9" t="str">
        <f t="shared" si="16"/>
        <v>Yes</v>
      </c>
    </row>
    <row r="128" spans="1:12" ht="25.5" x14ac:dyDescent="0.2">
      <c r="A128" s="45" t="s">
        <v>1465</v>
      </c>
      <c r="B128" s="34" t="s">
        <v>217</v>
      </c>
      <c r="C128" s="46">
        <v>1892.0322696999999</v>
      </c>
      <c r="D128" s="43" t="str">
        <f t="shared" si="17"/>
        <v>N/A</v>
      </c>
      <c r="E128" s="46">
        <v>2007.2783032</v>
      </c>
      <c r="F128" s="43" t="str">
        <f t="shared" si="18"/>
        <v>N/A</v>
      </c>
      <c r="G128" s="46">
        <v>2505.1066590999999</v>
      </c>
      <c r="H128" s="43" t="str">
        <f t="shared" si="19"/>
        <v>N/A</v>
      </c>
      <c r="I128" s="12">
        <v>6.0910000000000002</v>
      </c>
      <c r="J128" s="12">
        <v>24.8</v>
      </c>
      <c r="K128" s="44" t="s">
        <v>732</v>
      </c>
      <c r="L128" s="9" t="str">
        <f t="shared" si="16"/>
        <v>Yes</v>
      </c>
    </row>
    <row r="129" spans="1:12" ht="25.5" x14ac:dyDescent="0.2">
      <c r="A129" s="45" t="s">
        <v>647</v>
      </c>
      <c r="B129" s="34" t="s">
        <v>217</v>
      </c>
      <c r="C129" s="46">
        <v>498714</v>
      </c>
      <c r="D129" s="43" t="str">
        <f t="shared" si="17"/>
        <v>N/A</v>
      </c>
      <c r="E129" s="46">
        <v>28888319</v>
      </c>
      <c r="F129" s="43" t="str">
        <f t="shared" si="18"/>
        <v>N/A</v>
      </c>
      <c r="G129" s="46">
        <v>29883909</v>
      </c>
      <c r="H129" s="43" t="str">
        <f t="shared" si="19"/>
        <v>N/A</v>
      </c>
      <c r="I129" s="12">
        <v>5693</v>
      </c>
      <c r="J129" s="12">
        <v>3.4460000000000002</v>
      </c>
      <c r="K129" s="44" t="s">
        <v>732</v>
      </c>
      <c r="L129" s="9" t="str">
        <f t="shared" si="16"/>
        <v>Yes</v>
      </c>
    </row>
    <row r="130" spans="1:12" x14ac:dyDescent="0.2">
      <c r="A130" s="45" t="s">
        <v>648</v>
      </c>
      <c r="B130" s="34" t="s">
        <v>217</v>
      </c>
      <c r="C130" s="35">
        <v>158</v>
      </c>
      <c r="D130" s="43" t="str">
        <f t="shared" si="17"/>
        <v>N/A</v>
      </c>
      <c r="E130" s="35">
        <v>2557</v>
      </c>
      <c r="F130" s="43" t="str">
        <f t="shared" si="18"/>
        <v>N/A</v>
      </c>
      <c r="G130" s="35">
        <v>2673</v>
      </c>
      <c r="H130" s="43" t="str">
        <f t="shared" si="19"/>
        <v>N/A</v>
      </c>
      <c r="I130" s="12">
        <v>1518</v>
      </c>
      <c r="J130" s="12">
        <v>4.5369999999999999</v>
      </c>
      <c r="K130" s="44" t="s">
        <v>732</v>
      </c>
      <c r="L130" s="9" t="str">
        <f t="shared" si="16"/>
        <v>Yes</v>
      </c>
    </row>
    <row r="131" spans="1:12" ht="25.5" x14ac:dyDescent="0.2">
      <c r="A131" s="45" t="s">
        <v>1466</v>
      </c>
      <c r="B131" s="34" t="s">
        <v>217</v>
      </c>
      <c r="C131" s="46">
        <v>3156.4177215</v>
      </c>
      <c r="D131" s="43" t="str">
        <f t="shared" si="17"/>
        <v>N/A</v>
      </c>
      <c r="E131" s="46">
        <v>11297.739147</v>
      </c>
      <c r="F131" s="43" t="str">
        <f t="shared" si="18"/>
        <v>N/A</v>
      </c>
      <c r="G131" s="46">
        <v>11179.91358</v>
      </c>
      <c r="H131" s="43" t="str">
        <f t="shared" si="19"/>
        <v>N/A</v>
      </c>
      <c r="I131" s="12">
        <v>257.89999999999998</v>
      </c>
      <c r="J131" s="12">
        <v>-1.04</v>
      </c>
      <c r="K131" s="44" t="s">
        <v>732</v>
      </c>
      <c r="L131" s="9" t="str">
        <f t="shared" si="16"/>
        <v>Yes</v>
      </c>
    </row>
    <row r="132" spans="1:12" x14ac:dyDescent="0.2">
      <c r="A132" s="45" t="s">
        <v>1467</v>
      </c>
      <c r="B132" s="34" t="s">
        <v>217</v>
      </c>
      <c r="C132" s="46">
        <v>303.63194678000002</v>
      </c>
      <c r="D132" s="43" t="str">
        <f t="shared" ref="D132:D143" si="20">IF($B132="N/A","N/A",IF(C132&gt;10,"No",IF(C132&lt;-10,"No","Yes")))</f>
        <v>N/A</v>
      </c>
      <c r="E132" s="46">
        <v>303.20644385999998</v>
      </c>
      <c r="F132" s="43" t="str">
        <f t="shared" ref="F132:F143" si="21">IF($B132="N/A","N/A",IF(E132&gt;10,"No",IF(E132&lt;-10,"No","Yes")))</f>
        <v>N/A</v>
      </c>
      <c r="G132" s="46">
        <v>352.86783580000002</v>
      </c>
      <c r="H132" s="43" t="str">
        <f t="shared" ref="H132:H143" si="22">IF($B132="N/A","N/A",IF(G132&gt;10,"No",IF(G132&lt;-10,"No","Yes")))</f>
        <v>N/A</v>
      </c>
      <c r="I132" s="12">
        <v>-0.14000000000000001</v>
      </c>
      <c r="J132" s="12">
        <v>16.38</v>
      </c>
      <c r="K132" s="44" t="s">
        <v>732</v>
      </c>
      <c r="L132" s="9" t="str">
        <f t="shared" ref="L132:L143" si="23">IF(J132="Div by 0", "N/A", IF(K132="N/A","N/A", IF(J132&gt;VALUE(MID(K132,1,2)), "No", IF(J132&lt;-1*VALUE(MID(K132,1,2)), "No", "Yes"))))</f>
        <v>Yes</v>
      </c>
    </row>
    <row r="133" spans="1:12" x14ac:dyDescent="0.2">
      <c r="A133" s="45" t="s">
        <v>1468</v>
      </c>
      <c r="B133" s="34" t="s">
        <v>217</v>
      </c>
      <c r="C133" s="46">
        <v>289.17859150999999</v>
      </c>
      <c r="D133" s="43" t="str">
        <f t="shared" si="20"/>
        <v>N/A</v>
      </c>
      <c r="E133" s="46">
        <v>291.70066109999999</v>
      </c>
      <c r="F133" s="43" t="str">
        <f t="shared" si="21"/>
        <v>N/A</v>
      </c>
      <c r="G133" s="46">
        <v>323.12085755999999</v>
      </c>
      <c r="H133" s="43" t="str">
        <f t="shared" si="22"/>
        <v>N/A</v>
      </c>
      <c r="I133" s="12">
        <v>0.87209999999999999</v>
      </c>
      <c r="J133" s="12">
        <v>10.77</v>
      </c>
      <c r="K133" s="44" t="s">
        <v>732</v>
      </c>
      <c r="L133" s="9" t="str">
        <f t="shared" si="23"/>
        <v>Yes</v>
      </c>
    </row>
    <row r="134" spans="1:12" x14ac:dyDescent="0.2">
      <c r="A134" s="45" t="s">
        <v>1469</v>
      </c>
      <c r="B134" s="34" t="s">
        <v>217</v>
      </c>
      <c r="C134" s="46">
        <v>312.02766946999998</v>
      </c>
      <c r="D134" s="43" t="str">
        <f t="shared" si="20"/>
        <v>N/A</v>
      </c>
      <c r="E134" s="46">
        <v>309.80304419999999</v>
      </c>
      <c r="F134" s="43" t="str">
        <f t="shared" si="21"/>
        <v>N/A</v>
      </c>
      <c r="G134" s="46">
        <v>365.17973013</v>
      </c>
      <c r="H134" s="43" t="str">
        <f t="shared" si="22"/>
        <v>N/A</v>
      </c>
      <c r="I134" s="12">
        <v>-0.71299999999999997</v>
      </c>
      <c r="J134" s="12">
        <v>17.87</v>
      </c>
      <c r="K134" s="44" t="s">
        <v>732</v>
      </c>
      <c r="L134" s="9" t="str">
        <f t="shared" si="23"/>
        <v>Yes</v>
      </c>
    </row>
    <row r="135" spans="1:12" x14ac:dyDescent="0.2">
      <c r="A135" s="45" t="s">
        <v>1470</v>
      </c>
      <c r="B135" s="34" t="s">
        <v>217</v>
      </c>
      <c r="C135" s="46">
        <v>8457.3460341000009</v>
      </c>
      <c r="D135" s="43" t="str">
        <f t="shared" si="20"/>
        <v>N/A</v>
      </c>
      <c r="E135" s="46">
        <v>8881.7671752999995</v>
      </c>
      <c r="F135" s="43" t="str">
        <f t="shared" si="21"/>
        <v>N/A</v>
      </c>
      <c r="G135" s="46">
        <v>8593.5639410999993</v>
      </c>
      <c r="H135" s="43" t="str">
        <f t="shared" si="22"/>
        <v>N/A</v>
      </c>
      <c r="I135" s="12">
        <v>5.0179999999999998</v>
      </c>
      <c r="J135" s="12">
        <v>-3.24</v>
      </c>
      <c r="K135" s="44" t="s">
        <v>732</v>
      </c>
      <c r="L135" s="9" t="str">
        <f t="shared" si="23"/>
        <v>Yes</v>
      </c>
    </row>
    <row r="136" spans="1:12" x14ac:dyDescent="0.2">
      <c r="A136" s="45" t="s">
        <v>1471</v>
      </c>
      <c r="B136" s="34" t="s">
        <v>217</v>
      </c>
      <c r="C136" s="46">
        <v>18236.254540000002</v>
      </c>
      <c r="D136" s="43" t="str">
        <f t="shared" si="20"/>
        <v>N/A</v>
      </c>
      <c r="E136" s="46">
        <v>19571.398365000001</v>
      </c>
      <c r="F136" s="43" t="str">
        <f t="shared" si="21"/>
        <v>N/A</v>
      </c>
      <c r="G136" s="46">
        <v>19225.988649999999</v>
      </c>
      <c r="H136" s="43" t="str">
        <f t="shared" si="22"/>
        <v>N/A</v>
      </c>
      <c r="I136" s="12">
        <v>7.3209999999999997</v>
      </c>
      <c r="J136" s="12">
        <v>-1.76</v>
      </c>
      <c r="K136" s="44" t="s">
        <v>732</v>
      </c>
      <c r="L136" s="9" t="str">
        <f t="shared" si="23"/>
        <v>Yes</v>
      </c>
    </row>
    <row r="137" spans="1:12" x14ac:dyDescent="0.2">
      <c r="A137" s="45" t="s">
        <v>1472</v>
      </c>
      <c r="B137" s="34" t="s">
        <v>217</v>
      </c>
      <c r="C137" s="46">
        <v>3485.5733463000001</v>
      </c>
      <c r="D137" s="43" t="str">
        <f t="shared" si="20"/>
        <v>N/A</v>
      </c>
      <c r="E137" s="46">
        <v>3753.6149559999999</v>
      </c>
      <c r="F137" s="43" t="str">
        <f t="shared" si="21"/>
        <v>N/A</v>
      </c>
      <c r="G137" s="46">
        <v>3722.1869016999999</v>
      </c>
      <c r="H137" s="43" t="str">
        <f t="shared" si="22"/>
        <v>N/A</v>
      </c>
      <c r="I137" s="12">
        <v>7.69</v>
      </c>
      <c r="J137" s="12">
        <v>-0.83699999999999997</v>
      </c>
      <c r="K137" s="44" t="s">
        <v>732</v>
      </c>
      <c r="L137" s="9" t="str">
        <f t="shared" si="23"/>
        <v>Yes</v>
      </c>
    </row>
    <row r="138" spans="1:12" x14ac:dyDescent="0.2">
      <c r="A138" s="45" t="s">
        <v>1473</v>
      </c>
      <c r="B138" s="34" t="s">
        <v>217</v>
      </c>
      <c r="C138" s="46">
        <v>153.99255202000001</v>
      </c>
      <c r="D138" s="43" t="str">
        <f t="shared" si="20"/>
        <v>N/A</v>
      </c>
      <c r="E138" s="46">
        <v>159.54697987</v>
      </c>
      <c r="F138" s="43" t="str">
        <f t="shared" si="21"/>
        <v>N/A</v>
      </c>
      <c r="G138" s="46">
        <v>176.81712768</v>
      </c>
      <c r="H138" s="43" t="str">
        <f t="shared" si="22"/>
        <v>N/A</v>
      </c>
      <c r="I138" s="12">
        <v>3.6070000000000002</v>
      </c>
      <c r="J138" s="12">
        <v>10.82</v>
      </c>
      <c r="K138" s="44" t="s">
        <v>732</v>
      </c>
      <c r="L138" s="9" t="str">
        <f t="shared" si="23"/>
        <v>Yes</v>
      </c>
    </row>
    <row r="139" spans="1:12" x14ac:dyDescent="0.2">
      <c r="A139" s="45" t="s">
        <v>1474</v>
      </c>
      <c r="B139" s="34" t="s">
        <v>217</v>
      </c>
      <c r="C139" s="46">
        <v>39.213489463999998</v>
      </c>
      <c r="D139" s="43" t="str">
        <f t="shared" si="20"/>
        <v>N/A</v>
      </c>
      <c r="E139" s="46">
        <v>38.561864997000001</v>
      </c>
      <c r="F139" s="43" t="str">
        <f t="shared" si="21"/>
        <v>N/A</v>
      </c>
      <c r="G139" s="46">
        <v>41.889721852000001</v>
      </c>
      <c r="H139" s="43" t="str">
        <f t="shared" si="22"/>
        <v>N/A</v>
      </c>
      <c r="I139" s="12">
        <v>-1.66</v>
      </c>
      <c r="J139" s="12">
        <v>8.6300000000000008</v>
      </c>
      <c r="K139" s="44" t="s">
        <v>732</v>
      </c>
      <c r="L139" s="9" t="str">
        <f t="shared" si="23"/>
        <v>Yes</v>
      </c>
    </row>
    <row r="140" spans="1:12" x14ac:dyDescent="0.2">
      <c r="A140" s="45" t="s">
        <v>1475</v>
      </c>
      <c r="B140" s="34" t="s">
        <v>217</v>
      </c>
      <c r="C140" s="46">
        <v>199.20425474000001</v>
      </c>
      <c r="D140" s="43" t="str">
        <f t="shared" si="20"/>
        <v>N/A</v>
      </c>
      <c r="E140" s="46">
        <v>205.08001222999999</v>
      </c>
      <c r="F140" s="43" t="str">
        <f t="shared" si="21"/>
        <v>N/A</v>
      </c>
      <c r="G140" s="46">
        <v>229.16773941</v>
      </c>
      <c r="H140" s="43" t="str">
        <f t="shared" si="22"/>
        <v>N/A</v>
      </c>
      <c r="I140" s="12">
        <v>2.95</v>
      </c>
      <c r="J140" s="12">
        <v>11.75</v>
      </c>
      <c r="K140" s="44" t="s">
        <v>732</v>
      </c>
      <c r="L140" s="9" t="str">
        <f t="shared" si="23"/>
        <v>Yes</v>
      </c>
    </row>
    <row r="141" spans="1:12" x14ac:dyDescent="0.2">
      <c r="A141" s="45" t="s">
        <v>1476</v>
      </c>
      <c r="B141" s="34" t="s">
        <v>217</v>
      </c>
      <c r="C141" s="46">
        <v>3523.4974464000002</v>
      </c>
      <c r="D141" s="43" t="str">
        <f t="shared" si="20"/>
        <v>N/A</v>
      </c>
      <c r="E141" s="46">
        <v>3643.1323235999998</v>
      </c>
      <c r="F141" s="43" t="str">
        <f t="shared" si="21"/>
        <v>N/A</v>
      </c>
      <c r="G141" s="46">
        <v>3691.6856274000002</v>
      </c>
      <c r="H141" s="43" t="str">
        <f t="shared" si="22"/>
        <v>N/A</v>
      </c>
      <c r="I141" s="12">
        <v>3.395</v>
      </c>
      <c r="J141" s="12">
        <v>1.333</v>
      </c>
      <c r="K141" s="44" t="s">
        <v>732</v>
      </c>
      <c r="L141" s="9" t="str">
        <f t="shared" si="23"/>
        <v>Yes</v>
      </c>
    </row>
    <row r="142" spans="1:12" x14ac:dyDescent="0.2">
      <c r="A142" s="45" t="s">
        <v>1477</v>
      </c>
      <c r="B142" s="34" t="s">
        <v>217</v>
      </c>
      <c r="C142" s="46">
        <v>2288.1668155000002</v>
      </c>
      <c r="D142" s="43" t="str">
        <f t="shared" si="20"/>
        <v>N/A</v>
      </c>
      <c r="E142" s="46">
        <v>2473.1790535999999</v>
      </c>
      <c r="F142" s="43" t="str">
        <f t="shared" si="21"/>
        <v>N/A</v>
      </c>
      <c r="G142" s="46">
        <v>2552.6301758999998</v>
      </c>
      <c r="H142" s="43" t="str">
        <f t="shared" si="22"/>
        <v>N/A</v>
      </c>
      <c r="I142" s="12">
        <v>8.0860000000000003</v>
      </c>
      <c r="J142" s="12">
        <v>3.2130000000000001</v>
      </c>
      <c r="K142" s="44" t="s">
        <v>732</v>
      </c>
      <c r="L142" s="9" t="str">
        <f t="shared" si="23"/>
        <v>Yes</v>
      </c>
    </row>
    <row r="143" spans="1:12" x14ac:dyDescent="0.2">
      <c r="A143" s="45" t="s">
        <v>1478</v>
      </c>
      <c r="B143" s="34" t="s">
        <v>217</v>
      </c>
      <c r="C143" s="46">
        <v>4179.6265304999997</v>
      </c>
      <c r="D143" s="43" t="str">
        <f t="shared" si="20"/>
        <v>N/A</v>
      </c>
      <c r="E143" s="46">
        <v>4234.4587878000002</v>
      </c>
      <c r="F143" s="43" t="str">
        <f t="shared" si="21"/>
        <v>N/A</v>
      </c>
      <c r="G143" s="46">
        <v>4242.8566830999998</v>
      </c>
      <c r="H143" s="43" t="str">
        <f t="shared" si="22"/>
        <v>N/A</v>
      </c>
      <c r="I143" s="12">
        <v>1.3120000000000001</v>
      </c>
      <c r="J143" s="12">
        <v>0.1983</v>
      </c>
      <c r="K143" s="44" t="s">
        <v>732</v>
      </c>
      <c r="L143" s="9" t="str">
        <f t="shared" si="23"/>
        <v>Yes</v>
      </c>
    </row>
    <row r="144" spans="1:12" x14ac:dyDescent="0.2">
      <c r="A144" s="45" t="s">
        <v>89</v>
      </c>
      <c r="B144" s="34" t="s">
        <v>217</v>
      </c>
      <c r="C144" s="8">
        <v>22.678807427999999</v>
      </c>
      <c r="D144" s="43" t="str">
        <f t="shared" ref="D144:D161" si="24">IF($B144="N/A","N/A",IF(C144&gt;10,"No",IF(C144&lt;-10,"No","Yes")))</f>
        <v>N/A</v>
      </c>
      <c r="E144" s="8">
        <v>21.588744784999999</v>
      </c>
      <c r="F144" s="43" t="str">
        <f t="shared" ref="F144:F161" si="25">IF($B144="N/A","N/A",IF(E144&gt;10,"No",IF(E144&lt;-10,"No","Yes")))</f>
        <v>N/A</v>
      </c>
      <c r="G144" s="8">
        <v>21.769196725</v>
      </c>
      <c r="H144" s="43" t="str">
        <f t="shared" ref="H144:H161" si="26">IF($B144="N/A","N/A",IF(G144&gt;10,"No",IF(G144&lt;-10,"No","Yes")))</f>
        <v>N/A</v>
      </c>
      <c r="I144" s="12">
        <v>-4.8099999999999996</v>
      </c>
      <c r="J144" s="12">
        <v>0.83589999999999998</v>
      </c>
      <c r="K144" s="44" t="s">
        <v>732</v>
      </c>
      <c r="L144" s="9" t="str">
        <f t="shared" ref="L144:L161" si="27">IF(J144="Div by 0", "N/A", IF(K144="N/A","N/A", IF(J144&gt;VALUE(MID(K144,1,2)), "No", IF(J144&lt;-1*VALUE(MID(K144,1,2)), "No", "Yes"))))</f>
        <v>Yes</v>
      </c>
    </row>
    <row r="145" spans="1:12" x14ac:dyDescent="0.2">
      <c r="A145" s="45" t="s">
        <v>477</v>
      </c>
      <c r="B145" s="34" t="s">
        <v>217</v>
      </c>
      <c r="C145" s="8">
        <v>23.049187920000001</v>
      </c>
      <c r="D145" s="43" t="str">
        <f t="shared" si="24"/>
        <v>N/A</v>
      </c>
      <c r="E145" s="8">
        <v>22.313848295</v>
      </c>
      <c r="F145" s="43" t="str">
        <f t="shared" si="25"/>
        <v>N/A</v>
      </c>
      <c r="G145" s="8">
        <v>22.570587823</v>
      </c>
      <c r="H145" s="43" t="str">
        <f t="shared" si="26"/>
        <v>N/A</v>
      </c>
      <c r="I145" s="12">
        <v>-3.19</v>
      </c>
      <c r="J145" s="12">
        <v>1.151</v>
      </c>
      <c r="K145" s="44" t="s">
        <v>732</v>
      </c>
      <c r="L145" s="9" t="str">
        <f t="shared" si="27"/>
        <v>Yes</v>
      </c>
    </row>
    <row r="146" spans="1:12" x14ac:dyDescent="0.2">
      <c r="A146" s="45" t="s">
        <v>478</v>
      </c>
      <c r="B146" s="34" t="s">
        <v>217</v>
      </c>
      <c r="C146" s="8">
        <v>22.547711882000002</v>
      </c>
      <c r="D146" s="43" t="str">
        <f t="shared" si="24"/>
        <v>N/A</v>
      </c>
      <c r="E146" s="8">
        <v>21.278836680000001</v>
      </c>
      <c r="F146" s="43" t="str">
        <f t="shared" si="25"/>
        <v>N/A</v>
      </c>
      <c r="G146" s="8">
        <v>21.418303002999998</v>
      </c>
      <c r="H146" s="43" t="str">
        <f t="shared" si="26"/>
        <v>N/A</v>
      </c>
      <c r="I146" s="12">
        <v>-5.63</v>
      </c>
      <c r="J146" s="12">
        <v>0.65539999999999998</v>
      </c>
      <c r="K146" s="44" t="s">
        <v>732</v>
      </c>
      <c r="L146" s="9" t="str">
        <f t="shared" si="27"/>
        <v>Yes</v>
      </c>
    </row>
    <row r="147" spans="1:12" x14ac:dyDescent="0.2">
      <c r="A147" s="45" t="s">
        <v>1479</v>
      </c>
      <c r="B147" s="34" t="s">
        <v>217</v>
      </c>
      <c r="C147" s="8">
        <v>23.785363886999999</v>
      </c>
      <c r="D147" s="43" t="str">
        <f t="shared" si="24"/>
        <v>N/A</v>
      </c>
      <c r="E147" s="8">
        <v>23.384500272</v>
      </c>
      <c r="F147" s="43" t="str">
        <f t="shared" si="25"/>
        <v>N/A</v>
      </c>
      <c r="G147" s="8">
        <v>22.895552113000001</v>
      </c>
      <c r="H147" s="43" t="str">
        <f t="shared" si="26"/>
        <v>N/A</v>
      </c>
      <c r="I147" s="12">
        <v>-1.69</v>
      </c>
      <c r="J147" s="12">
        <v>-2.09</v>
      </c>
      <c r="K147" s="44" t="s">
        <v>732</v>
      </c>
      <c r="L147" s="9" t="str">
        <f t="shared" si="27"/>
        <v>Yes</v>
      </c>
    </row>
    <row r="148" spans="1:12" x14ac:dyDescent="0.2">
      <c r="A148" s="45" t="s">
        <v>1480</v>
      </c>
      <c r="B148" s="34" t="s">
        <v>217</v>
      </c>
      <c r="C148" s="8">
        <v>53.498064900000003</v>
      </c>
      <c r="D148" s="43" t="str">
        <f t="shared" si="24"/>
        <v>N/A</v>
      </c>
      <c r="E148" s="8">
        <v>53.649965205000001</v>
      </c>
      <c r="F148" s="43" t="str">
        <f t="shared" si="25"/>
        <v>N/A</v>
      </c>
      <c r="G148" s="8">
        <v>53.107265466000001</v>
      </c>
      <c r="H148" s="43" t="str">
        <f t="shared" si="26"/>
        <v>N/A</v>
      </c>
      <c r="I148" s="12">
        <v>0.28389999999999999</v>
      </c>
      <c r="J148" s="12">
        <v>-1.01</v>
      </c>
      <c r="K148" s="44" t="s">
        <v>732</v>
      </c>
      <c r="L148" s="9" t="str">
        <f t="shared" si="27"/>
        <v>Yes</v>
      </c>
    </row>
    <row r="149" spans="1:12" x14ac:dyDescent="0.2">
      <c r="A149" s="45" t="s">
        <v>1481</v>
      </c>
      <c r="B149" s="34" t="s">
        <v>217</v>
      </c>
      <c r="C149" s="8">
        <v>8.6599630617999992</v>
      </c>
      <c r="D149" s="43" t="str">
        <f t="shared" si="24"/>
        <v>N/A</v>
      </c>
      <c r="E149" s="8">
        <v>8.8455135392000006</v>
      </c>
      <c r="F149" s="43" t="str">
        <f t="shared" si="25"/>
        <v>N/A</v>
      </c>
      <c r="G149" s="8">
        <v>9.0371483648000002</v>
      </c>
      <c r="H149" s="43" t="str">
        <f t="shared" si="26"/>
        <v>N/A</v>
      </c>
      <c r="I149" s="12">
        <v>2.1429999999999998</v>
      </c>
      <c r="J149" s="12">
        <v>2.1659999999999999</v>
      </c>
      <c r="K149" s="44" t="s">
        <v>732</v>
      </c>
      <c r="L149" s="9" t="str">
        <f t="shared" si="27"/>
        <v>Yes</v>
      </c>
    </row>
    <row r="150" spans="1:12" x14ac:dyDescent="0.2">
      <c r="A150" s="45" t="s">
        <v>90</v>
      </c>
      <c r="B150" s="34" t="s">
        <v>217</v>
      </c>
      <c r="C150" s="8">
        <v>48.482404856000002</v>
      </c>
      <c r="D150" s="43" t="str">
        <f t="shared" si="24"/>
        <v>N/A</v>
      </c>
      <c r="E150" s="8">
        <v>48.394703428</v>
      </c>
      <c r="F150" s="43" t="str">
        <f t="shared" si="25"/>
        <v>N/A</v>
      </c>
      <c r="G150" s="8">
        <v>48.111307811000003</v>
      </c>
      <c r="H150" s="43" t="str">
        <f t="shared" si="26"/>
        <v>N/A</v>
      </c>
      <c r="I150" s="12">
        <v>-0.18099999999999999</v>
      </c>
      <c r="J150" s="12">
        <v>-0.58599999999999997</v>
      </c>
      <c r="K150" s="44" t="s">
        <v>732</v>
      </c>
      <c r="L150" s="9" t="str">
        <f t="shared" si="27"/>
        <v>Yes</v>
      </c>
    </row>
    <row r="151" spans="1:12" x14ac:dyDescent="0.2">
      <c r="A151" s="45" t="s">
        <v>479</v>
      </c>
      <c r="B151" s="34" t="s">
        <v>217</v>
      </c>
      <c r="C151" s="8">
        <v>43.481856372999999</v>
      </c>
      <c r="D151" s="43" t="str">
        <f t="shared" si="24"/>
        <v>N/A</v>
      </c>
      <c r="E151" s="8">
        <v>43.211551843999999</v>
      </c>
      <c r="F151" s="43" t="str">
        <f t="shared" si="25"/>
        <v>N/A</v>
      </c>
      <c r="G151" s="8">
        <v>42.787080502000002</v>
      </c>
      <c r="H151" s="43" t="str">
        <f t="shared" si="26"/>
        <v>N/A</v>
      </c>
      <c r="I151" s="12">
        <v>-0.622</v>
      </c>
      <c r="J151" s="12">
        <v>-0.98199999999999998</v>
      </c>
      <c r="K151" s="44" t="s">
        <v>732</v>
      </c>
      <c r="L151" s="9" t="str">
        <f t="shared" si="27"/>
        <v>Yes</v>
      </c>
    </row>
    <row r="152" spans="1:12" x14ac:dyDescent="0.2">
      <c r="A152" s="45" t="s">
        <v>480</v>
      </c>
      <c r="B152" s="34" t="s">
        <v>217</v>
      </c>
      <c r="C152" s="8">
        <v>50.767836377000002</v>
      </c>
      <c r="D152" s="43" t="str">
        <f t="shared" si="24"/>
        <v>N/A</v>
      </c>
      <c r="E152" s="8">
        <v>50.671015527000002</v>
      </c>
      <c r="F152" s="43" t="str">
        <f t="shared" si="25"/>
        <v>N/A</v>
      </c>
      <c r="G152" s="8">
        <v>50.359394909999999</v>
      </c>
      <c r="H152" s="43" t="str">
        <f t="shared" si="26"/>
        <v>N/A</v>
      </c>
      <c r="I152" s="12">
        <v>-0.191</v>
      </c>
      <c r="J152" s="12">
        <v>-0.61499999999999999</v>
      </c>
      <c r="K152" s="44" t="s">
        <v>732</v>
      </c>
      <c r="L152" s="9" t="str">
        <f t="shared" si="27"/>
        <v>Yes</v>
      </c>
    </row>
    <row r="153" spans="1:12" x14ac:dyDescent="0.2">
      <c r="A153" s="45" t="s">
        <v>117</v>
      </c>
      <c r="B153" s="34" t="s">
        <v>217</v>
      </c>
      <c r="C153" s="8">
        <v>87.81555899</v>
      </c>
      <c r="D153" s="43" t="str">
        <f t="shared" si="24"/>
        <v>N/A</v>
      </c>
      <c r="E153" s="8">
        <v>88.512379828999997</v>
      </c>
      <c r="F153" s="43" t="str">
        <f t="shared" si="25"/>
        <v>N/A</v>
      </c>
      <c r="G153" s="8">
        <v>88.194290772000002</v>
      </c>
      <c r="H153" s="43" t="str">
        <f t="shared" si="26"/>
        <v>N/A</v>
      </c>
      <c r="I153" s="12">
        <v>0.79349999999999998</v>
      </c>
      <c r="J153" s="12">
        <v>-0.35899999999999999</v>
      </c>
      <c r="K153" s="44" t="s">
        <v>732</v>
      </c>
      <c r="L153" s="9" t="str">
        <f t="shared" si="27"/>
        <v>Yes</v>
      </c>
    </row>
    <row r="154" spans="1:12" x14ac:dyDescent="0.2">
      <c r="A154" s="45" t="s">
        <v>481</v>
      </c>
      <c r="B154" s="34" t="s">
        <v>217</v>
      </c>
      <c r="C154" s="8">
        <v>85.614104726999997</v>
      </c>
      <c r="D154" s="43" t="str">
        <f t="shared" si="24"/>
        <v>N/A</v>
      </c>
      <c r="E154" s="8">
        <v>85.929018788999997</v>
      </c>
      <c r="F154" s="43" t="str">
        <f t="shared" si="25"/>
        <v>N/A</v>
      </c>
      <c r="G154" s="8">
        <v>86.376374974000001</v>
      </c>
      <c r="H154" s="43" t="str">
        <f t="shared" si="26"/>
        <v>N/A</v>
      </c>
      <c r="I154" s="12">
        <v>0.36780000000000002</v>
      </c>
      <c r="J154" s="12">
        <v>0.52059999999999995</v>
      </c>
      <c r="K154" s="44" t="s">
        <v>732</v>
      </c>
      <c r="L154" s="9" t="str">
        <f t="shared" si="27"/>
        <v>Yes</v>
      </c>
    </row>
    <row r="155" spans="1:12" x14ac:dyDescent="0.2">
      <c r="A155" s="45" t="s">
        <v>482</v>
      </c>
      <c r="B155" s="34" t="s">
        <v>217</v>
      </c>
      <c r="C155" s="8">
        <v>88.937341814999996</v>
      </c>
      <c r="D155" s="43" t="str">
        <f t="shared" si="24"/>
        <v>N/A</v>
      </c>
      <c r="E155" s="8">
        <v>89.775082390999998</v>
      </c>
      <c r="F155" s="43" t="str">
        <f t="shared" si="25"/>
        <v>N/A</v>
      </c>
      <c r="G155" s="8">
        <v>89.061325839999995</v>
      </c>
      <c r="H155" s="43" t="str">
        <f t="shared" si="26"/>
        <v>N/A</v>
      </c>
      <c r="I155" s="12">
        <v>0.94189999999999996</v>
      </c>
      <c r="J155" s="12">
        <v>-0.79500000000000004</v>
      </c>
      <c r="K155" s="44" t="s">
        <v>732</v>
      </c>
      <c r="L155" s="9" t="str">
        <f t="shared" si="27"/>
        <v>Yes</v>
      </c>
    </row>
    <row r="156" spans="1:12" x14ac:dyDescent="0.2">
      <c r="A156" s="45" t="s">
        <v>1482</v>
      </c>
      <c r="B156" s="34" t="s">
        <v>217</v>
      </c>
      <c r="C156" s="35">
        <v>1.9013284599999999E-2</v>
      </c>
      <c r="D156" s="43" t="str">
        <f t="shared" si="24"/>
        <v>N/A</v>
      </c>
      <c r="E156" s="35">
        <v>1.6488998599999999E-2</v>
      </c>
      <c r="F156" s="43" t="str">
        <f t="shared" si="25"/>
        <v>N/A</v>
      </c>
      <c r="G156" s="35">
        <v>0.22292249049999999</v>
      </c>
      <c r="H156" s="43" t="str">
        <f t="shared" si="26"/>
        <v>N/A</v>
      </c>
      <c r="I156" s="12">
        <v>-13.3</v>
      </c>
      <c r="J156" s="12">
        <v>1252</v>
      </c>
      <c r="K156" s="44" t="s">
        <v>732</v>
      </c>
      <c r="L156" s="9" t="str">
        <f t="shared" si="27"/>
        <v>No</v>
      </c>
    </row>
    <row r="157" spans="1:12" x14ac:dyDescent="0.2">
      <c r="A157" s="45" t="s">
        <v>1483</v>
      </c>
      <c r="B157" s="34" t="s">
        <v>217</v>
      </c>
      <c r="C157" s="35">
        <v>6.3145809000000001E-3</v>
      </c>
      <c r="D157" s="43" t="str">
        <f t="shared" si="24"/>
        <v>N/A</v>
      </c>
      <c r="E157" s="35">
        <v>3.5864650000000001E-3</v>
      </c>
      <c r="F157" s="43" t="str">
        <f t="shared" si="25"/>
        <v>N/A</v>
      </c>
      <c r="G157" s="35">
        <v>0.1237001397</v>
      </c>
      <c r="H157" s="43" t="str">
        <f t="shared" si="26"/>
        <v>N/A</v>
      </c>
      <c r="I157" s="12">
        <v>-43.2</v>
      </c>
      <c r="J157" s="12">
        <v>3349</v>
      </c>
      <c r="K157" s="44" t="s">
        <v>732</v>
      </c>
      <c r="L157" s="9" t="str">
        <f t="shared" si="27"/>
        <v>No</v>
      </c>
    </row>
    <row r="158" spans="1:12" x14ac:dyDescent="0.2">
      <c r="A158" s="45" t="s">
        <v>1484</v>
      </c>
      <c r="B158" s="34" t="s">
        <v>217</v>
      </c>
      <c r="C158" s="35">
        <v>2.51042852E-2</v>
      </c>
      <c r="D158" s="43" t="str">
        <f t="shared" si="24"/>
        <v>N/A</v>
      </c>
      <c r="E158" s="35">
        <v>2.32316781E-2</v>
      </c>
      <c r="F158" s="43" t="str">
        <f t="shared" si="25"/>
        <v>N/A</v>
      </c>
      <c r="G158" s="35">
        <v>0.2606971246</v>
      </c>
      <c r="H158" s="43" t="str">
        <f t="shared" si="26"/>
        <v>N/A</v>
      </c>
      <c r="I158" s="12">
        <v>-7.46</v>
      </c>
      <c r="J158" s="12">
        <v>1022</v>
      </c>
      <c r="K158" s="44" t="s">
        <v>732</v>
      </c>
      <c r="L158" s="9" t="str">
        <f t="shared" si="27"/>
        <v>No</v>
      </c>
    </row>
    <row r="159" spans="1:12" x14ac:dyDescent="0.2">
      <c r="A159" s="45" t="s">
        <v>1485</v>
      </c>
      <c r="B159" s="34" t="s">
        <v>217</v>
      </c>
      <c r="C159" s="35">
        <v>143.19823891999999</v>
      </c>
      <c r="D159" s="43" t="str">
        <f t="shared" si="24"/>
        <v>N/A</v>
      </c>
      <c r="E159" s="35">
        <v>245.8879139</v>
      </c>
      <c r="F159" s="43" t="str">
        <f t="shared" si="25"/>
        <v>N/A</v>
      </c>
      <c r="G159" s="35">
        <v>242.80259025000001</v>
      </c>
      <c r="H159" s="43" t="str">
        <f t="shared" si="26"/>
        <v>N/A</v>
      </c>
      <c r="I159" s="12">
        <v>71.709999999999994</v>
      </c>
      <c r="J159" s="12">
        <v>-1.25</v>
      </c>
      <c r="K159" s="44" t="s">
        <v>732</v>
      </c>
      <c r="L159" s="9" t="str">
        <f t="shared" si="27"/>
        <v>Yes</v>
      </c>
    </row>
    <row r="160" spans="1:12" x14ac:dyDescent="0.2">
      <c r="A160" s="45" t="s">
        <v>1486</v>
      </c>
      <c r="B160" s="34" t="s">
        <v>217</v>
      </c>
      <c r="C160" s="35">
        <v>141.80758054</v>
      </c>
      <c r="D160" s="43" t="str">
        <f t="shared" si="24"/>
        <v>N/A</v>
      </c>
      <c r="E160" s="35">
        <v>246.31033141</v>
      </c>
      <c r="F160" s="43" t="str">
        <f t="shared" si="25"/>
        <v>N/A</v>
      </c>
      <c r="G160" s="35">
        <v>244.77532982</v>
      </c>
      <c r="H160" s="43" t="str">
        <f t="shared" si="26"/>
        <v>N/A</v>
      </c>
      <c r="I160" s="12">
        <v>73.69</v>
      </c>
      <c r="J160" s="12">
        <v>-0.623</v>
      </c>
      <c r="K160" s="44" t="s">
        <v>732</v>
      </c>
      <c r="L160" s="9" t="str">
        <f t="shared" si="27"/>
        <v>Yes</v>
      </c>
    </row>
    <row r="161" spans="1:12" x14ac:dyDescent="0.2">
      <c r="A161" s="45" t="s">
        <v>1487</v>
      </c>
      <c r="B161" s="34" t="s">
        <v>217</v>
      </c>
      <c r="C161" s="35">
        <v>147.63961294999999</v>
      </c>
      <c r="D161" s="43" t="str">
        <f t="shared" si="24"/>
        <v>N/A</v>
      </c>
      <c r="E161" s="35">
        <v>244.68427116999999</v>
      </c>
      <c r="F161" s="43" t="str">
        <f t="shared" si="25"/>
        <v>N/A</v>
      </c>
      <c r="G161" s="35">
        <v>237.43239335000001</v>
      </c>
      <c r="H161" s="43" t="str">
        <f t="shared" si="26"/>
        <v>N/A</v>
      </c>
      <c r="I161" s="12">
        <v>65.73</v>
      </c>
      <c r="J161" s="12">
        <v>-2.96</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0</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0</v>
      </c>
      <c r="D165" s="43" t="str">
        <f t="shared" si="28"/>
        <v>N/A</v>
      </c>
      <c r="E165" s="35">
        <v>0</v>
      </c>
      <c r="F165" s="43" t="str">
        <f t="shared" si="29"/>
        <v>N/A</v>
      </c>
      <c r="G165" s="35">
        <v>48</v>
      </c>
      <c r="H165" s="43" t="str">
        <f t="shared" si="30"/>
        <v>N/A</v>
      </c>
      <c r="I165" s="12" t="s">
        <v>1743</v>
      </c>
      <c r="J165" s="12" t="s">
        <v>1743</v>
      </c>
      <c r="K165" s="14" t="s">
        <v>217</v>
      </c>
      <c r="L165" s="9" t="str">
        <f t="shared" si="31"/>
        <v>N/A</v>
      </c>
    </row>
    <row r="166" spans="1:12" x14ac:dyDescent="0.2">
      <c r="A166" s="45" t="s">
        <v>1622</v>
      </c>
      <c r="B166" s="34" t="s">
        <v>217</v>
      </c>
      <c r="C166" s="35">
        <v>11</v>
      </c>
      <c r="D166" s="43" t="str">
        <f t="shared" si="28"/>
        <v>N/A</v>
      </c>
      <c r="E166" s="35">
        <v>11</v>
      </c>
      <c r="F166" s="43" t="str">
        <f t="shared" si="29"/>
        <v>N/A</v>
      </c>
      <c r="G166" s="35">
        <v>11</v>
      </c>
      <c r="H166" s="43" t="str">
        <f t="shared" si="30"/>
        <v>N/A</v>
      </c>
      <c r="I166" s="12">
        <v>-66.7</v>
      </c>
      <c r="J166" s="12">
        <v>0</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-62.5</v>
      </c>
      <c r="J167" s="12">
        <v>66.67</v>
      </c>
      <c r="K167" s="14" t="s">
        <v>217</v>
      </c>
      <c r="L167" s="9" t="str">
        <f t="shared" si="31"/>
        <v>N/A</v>
      </c>
    </row>
    <row r="168" spans="1:12" x14ac:dyDescent="0.2">
      <c r="A168" s="45" t="s">
        <v>125</v>
      </c>
      <c r="B168" s="34" t="s">
        <v>217</v>
      </c>
      <c r="C168" s="46">
        <v>425147</v>
      </c>
      <c r="D168" s="43" t="str">
        <f t="shared" si="28"/>
        <v>N/A</v>
      </c>
      <c r="E168" s="46">
        <v>252804</v>
      </c>
      <c r="F168" s="43" t="str">
        <f t="shared" si="29"/>
        <v>N/A</v>
      </c>
      <c r="G168" s="46">
        <v>250411</v>
      </c>
      <c r="H168" s="43" t="str">
        <f t="shared" si="30"/>
        <v>N/A</v>
      </c>
      <c r="I168" s="12">
        <v>-40.5</v>
      </c>
      <c r="J168" s="12">
        <v>-0.94699999999999995</v>
      </c>
      <c r="K168" s="14" t="s">
        <v>217</v>
      </c>
      <c r="L168" s="9" t="str">
        <f t="shared" si="31"/>
        <v>N/A</v>
      </c>
    </row>
    <row r="169" spans="1:12" x14ac:dyDescent="0.2">
      <c r="A169" s="45" t="s">
        <v>1624</v>
      </c>
      <c r="B169" s="34" t="s">
        <v>217</v>
      </c>
      <c r="C169" s="46">
        <v>40348</v>
      </c>
      <c r="D169" s="43" t="str">
        <f t="shared" si="28"/>
        <v>N/A</v>
      </c>
      <c r="E169" s="46">
        <v>39683</v>
      </c>
      <c r="F169" s="43" t="str">
        <f t="shared" si="29"/>
        <v>N/A</v>
      </c>
      <c r="G169" s="46">
        <v>83530</v>
      </c>
      <c r="H169" s="43" t="str">
        <f t="shared" si="30"/>
        <v>N/A</v>
      </c>
      <c r="I169" s="12">
        <v>-1.65</v>
      </c>
      <c r="J169" s="12">
        <v>110.5</v>
      </c>
      <c r="K169" s="14" t="s">
        <v>217</v>
      </c>
      <c r="L169" s="9" t="str">
        <f t="shared" si="31"/>
        <v>N/A</v>
      </c>
    </row>
    <row r="170" spans="1:12" x14ac:dyDescent="0.2">
      <c r="A170" s="45" t="s">
        <v>1381</v>
      </c>
      <c r="B170" s="34" t="s">
        <v>217</v>
      </c>
      <c r="C170" s="46">
        <v>184629</v>
      </c>
      <c r="D170" s="43" t="str">
        <f t="shared" si="28"/>
        <v>N/A</v>
      </c>
      <c r="E170" s="46">
        <v>196759</v>
      </c>
      <c r="F170" s="43" t="str">
        <f t="shared" si="29"/>
        <v>N/A</v>
      </c>
      <c r="G170" s="46">
        <v>209380</v>
      </c>
      <c r="H170" s="43" t="str">
        <f t="shared" si="30"/>
        <v>N/A</v>
      </c>
      <c r="I170" s="12">
        <v>6.57</v>
      </c>
      <c r="J170" s="12">
        <v>6.4139999999999997</v>
      </c>
      <c r="K170" s="14" t="s">
        <v>217</v>
      </c>
      <c r="L170" s="9" t="str">
        <f t="shared" si="31"/>
        <v>N/A</v>
      </c>
    </row>
    <row r="171" spans="1:12" x14ac:dyDescent="0.2">
      <c r="A171" s="45" t="s">
        <v>1618</v>
      </c>
      <c r="B171" s="34" t="s">
        <v>217</v>
      </c>
      <c r="C171" s="46">
        <v>324032</v>
      </c>
      <c r="D171" s="43" t="str">
        <f t="shared" si="28"/>
        <v>N/A</v>
      </c>
      <c r="E171" s="46">
        <v>226834</v>
      </c>
      <c r="F171" s="43" t="str">
        <f t="shared" si="29"/>
        <v>N/A</v>
      </c>
      <c r="G171" s="46">
        <v>204683</v>
      </c>
      <c r="H171" s="43" t="str">
        <f t="shared" si="30"/>
        <v>N/A</v>
      </c>
      <c r="I171" s="12">
        <v>-30</v>
      </c>
      <c r="J171" s="12">
        <v>-9.77</v>
      </c>
      <c r="K171" s="14" t="s">
        <v>217</v>
      </c>
      <c r="L171" s="9" t="str">
        <f t="shared" si="31"/>
        <v>N/A</v>
      </c>
    </row>
    <row r="172" spans="1:12" x14ac:dyDescent="0.2">
      <c r="A172" s="45" t="s">
        <v>1619</v>
      </c>
      <c r="B172" s="34" t="s">
        <v>217</v>
      </c>
      <c r="C172" s="46">
        <v>425147</v>
      </c>
      <c r="D172" s="43" t="str">
        <f t="shared" si="28"/>
        <v>N/A</v>
      </c>
      <c r="E172" s="46">
        <v>252443</v>
      </c>
      <c r="F172" s="43" t="str">
        <f t="shared" si="29"/>
        <v>N/A</v>
      </c>
      <c r="G172" s="46">
        <v>249035</v>
      </c>
      <c r="H172" s="43" t="str">
        <f t="shared" si="30"/>
        <v>N/A</v>
      </c>
      <c r="I172" s="12">
        <v>-40.6</v>
      </c>
      <c r="J172" s="12">
        <v>-1.35</v>
      </c>
      <c r="K172" s="14" t="s">
        <v>217</v>
      </c>
      <c r="L172" s="9" t="str">
        <f t="shared" si="31"/>
        <v>N/A</v>
      </c>
    </row>
    <row r="173" spans="1:12" ht="25.5" x14ac:dyDescent="0.2">
      <c r="A173" s="45" t="s">
        <v>1382</v>
      </c>
      <c r="B173" s="34" t="s">
        <v>217</v>
      </c>
      <c r="C173" s="46">
        <v>283813</v>
      </c>
      <c r="D173" s="43" t="str">
        <f t="shared" ref="D173:D187" si="32">IF($B173="N/A","N/A",IF(C173&gt;10,"No",IF(C173&lt;-10,"No","Yes")))</f>
        <v>N/A</v>
      </c>
      <c r="E173" s="46">
        <v>315431</v>
      </c>
      <c r="F173" s="43" t="str">
        <f t="shared" ref="F173:F187" si="33">IF($B173="N/A","N/A",IF(E173&gt;10,"No",IF(E173&lt;-10,"No","Yes")))</f>
        <v>N/A</v>
      </c>
      <c r="G173" s="46">
        <v>323879</v>
      </c>
      <c r="H173" s="43" t="str">
        <f t="shared" ref="H173:H187" si="34">IF($B173="N/A","N/A",IF(G173&gt;10,"No",IF(G173&lt;-10,"No","Yes")))</f>
        <v>N/A</v>
      </c>
      <c r="I173" s="12">
        <v>11.14</v>
      </c>
      <c r="J173" s="12">
        <v>2.6779999999999999</v>
      </c>
      <c r="K173" s="44" t="s">
        <v>732</v>
      </c>
      <c r="L173" s="9" t="str">
        <f t="shared" ref="L173:L187" si="35">IF(J173="Div by 0", "N/A", IF(K173="N/A","N/A", IF(J173&gt;VALUE(MID(K173,1,2)), "No", IF(J173&lt;-1*VALUE(MID(K173,1,2)), "No", "Yes"))))</f>
        <v>Yes</v>
      </c>
    </row>
    <row r="174" spans="1:12" x14ac:dyDescent="0.2">
      <c r="A174" s="45" t="s">
        <v>649</v>
      </c>
      <c r="B174" s="34" t="s">
        <v>217</v>
      </c>
      <c r="C174" s="35">
        <v>1564</v>
      </c>
      <c r="D174" s="43" t="str">
        <f t="shared" si="32"/>
        <v>N/A</v>
      </c>
      <c r="E174" s="35">
        <v>906</v>
      </c>
      <c r="F174" s="43" t="str">
        <f t="shared" si="33"/>
        <v>N/A</v>
      </c>
      <c r="G174" s="35">
        <v>1044</v>
      </c>
      <c r="H174" s="43" t="str">
        <f t="shared" si="34"/>
        <v>N/A</v>
      </c>
      <c r="I174" s="12">
        <v>-42.1</v>
      </c>
      <c r="J174" s="12">
        <v>15.23</v>
      </c>
      <c r="K174" s="44" t="s">
        <v>732</v>
      </c>
      <c r="L174" s="9" t="str">
        <f t="shared" si="35"/>
        <v>Yes</v>
      </c>
    </row>
    <row r="175" spans="1:12" ht="25.5" x14ac:dyDescent="0.2">
      <c r="A175" s="45" t="s">
        <v>1383</v>
      </c>
      <c r="B175" s="34" t="s">
        <v>217</v>
      </c>
      <c r="C175" s="46">
        <v>181.46611253</v>
      </c>
      <c r="D175" s="43" t="str">
        <f t="shared" si="32"/>
        <v>N/A</v>
      </c>
      <c r="E175" s="46">
        <v>348.15783664000003</v>
      </c>
      <c r="F175" s="43" t="str">
        <f t="shared" si="33"/>
        <v>N/A</v>
      </c>
      <c r="G175" s="46">
        <v>310.22892719999999</v>
      </c>
      <c r="H175" s="43" t="str">
        <f t="shared" si="34"/>
        <v>N/A</v>
      </c>
      <c r="I175" s="12">
        <v>91.86</v>
      </c>
      <c r="J175" s="12">
        <v>-10.9</v>
      </c>
      <c r="K175" s="44" t="s">
        <v>732</v>
      </c>
      <c r="L175" s="9" t="str">
        <f t="shared" si="35"/>
        <v>Yes</v>
      </c>
    </row>
    <row r="176" spans="1:12" ht="25.5" x14ac:dyDescent="0.2">
      <c r="A176" s="45" t="s">
        <v>1384</v>
      </c>
      <c r="B176" s="34" t="s">
        <v>217</v>
      </c>
      <c r="C176" s="46">
        <v>1569691</v>
      </c>
      <c r="D176" s="43" t="str">
        <f t="shared" si="32"/>
        <v>N/A</v>
      </c>
      <c r="E176" s="46">
        <v>1618467</v>
      </c>
      <c r="F176" s="43" t="str">
        <f t="shared" si="33"/>
        <v>N/A</v>
      </c>
      <c r="G176" s="46">
        <v>1729168</v>
      </c>
      <c r="H176" s="43" t="str">
        <f t="shared" si="34"/>
        <v>N/A</v>
      </c>
      <c r="I176" s="12">
        <v>3.1070000000000002</v>
      </c>
      <c r="J176" s="12">
        <v>6.84</v>
      </c>
      <c r="K176" s="44" t="s">
        <v>732</v>
      </c>
      <c r="L176" s="9" t="str">
        <f t="shared" si="35"/>
        <v>Yes</v>
      </c>
    </row>
    <row r="177" spans="1:12" x14ac:dyDescent="0.2">
      <c r="A177" s="45" t="s">
        <v>516</v>
      </c>
      <c r="B177" s="34" t="s">
        <v>217</v>
      </c>
      <c r="C177" s="35">
        <v>6964</v>
      </c>
      <c r="D177" s="43" t="str">
        <f t="shared" si="32"/>
        <v>N/A</v>
      </c>
      <c r="E177" s="35">
        <v>7038</v>
      </c>
      <c r="F177" s="43" t="str">
        <f t="shared" si="33"/>
        <v>N/A</v>
      </c>
      <c r="G177" s="35">
        <v>7348</v>
      </c>
      <c r="H177" s="43" t="str">
        <f t="shared" si="34"/>
        <v>N/A</v>
      </c>
      <c r="I177" s="12">
        <v>1.0629999999999999</v>
      </c>
      <c r="J177" s="12">
        <v>4.4050000000000002</v>
      </c>
      <c r="K177" s="44" t="s">
        <v>732</v>
      </c>
      <c r="L177" s="9" t="str">
        <f t="shared" si="35"/>
        <v>Yes</v>
      </c>
    </row>
    <row r="178" spans="1:12" ht="25.5" x14ac:dyDescent="0.2">
      <c r="A178" s="45" t="s">
        <v>1385</v>
      </c>
      <c r="B178" s="34" t="s">
        <v>217</v>
      </c>
      <c r="C178" s="46">
        <v>225.40077542</v>
      </c>
      <c r="D178" s="43" t="str">
        <f t="shared" si="32"/>
        <v>N/A</v>
      </c>
      <c r="E178" s="46">
        <v>229.96121056999999</v>
      </c>
      <c r="F178" s="43" t="str">
        <f t="shared" si="33"/>
        <v>N/A</v>
      </c>
      <c r="G178" s="46">
        <v>235.32498638999999</v>
      </c>
      <c r="H178" s="43" t="str">
        <f t="shared" si="34"/>
        <v>N/A</v>
      </c>
      <c r="I178" s="12">
        <v>2.0230000000000001</v>
      </c>
      <c r="J178" s="12">
        <v>2.3319999999999999</v>
      </c>
      <c r="K178" s="44" t="s">
        <v>732</v>
      </c>
      <c r="L178" s="9" t="str">
        <f t="shared" si="35"/>
        <v>Yes</v>
      </c>
    </row>
    <row r="179" spans="1:12" ht="25.5" x14ac:dyDescent="0.2">
      <c r="A179" s="45" t="s">
        <v>1386</v>
      </c>
      <c r="B179" s="34" t="s">
        <v>217</v>
      </c>
      <c r="C179" s="46">
        <v>2500110</v>
      </c>
      <c r="D179" s="43" t="str">
        <f t="shared" si="32"/>
        <v>N/A</v>
      </c>
      <c r="E179" s="46">
        <v>1904002</v>
      </c>
      <c r="F179" s="43" t="str">
        <f t="shared" si="33"/>
        <v>N/A</v>
      </c>
      <c r="G179" s="46">
        <v>1718246</v>
      </c>
      <c r="H179" s="43" t="str">
        <f t="shared" si="34"/>
        <v>N/A</v>
      </c>
      <c r="I179" s="12">
        <v>-23.8</v>
      </c>
      <c r="J179" s="12">
        <v>-9.76</v>
      </c>
      <c r="K179" s="44" t="s">
        <v>732</v>
      </c>
      <c r="L179" s="9" t="str">
        <f t="shared" si="35"/>
        <v>Yes</v>
      </c>
    </row>
    <row r="180" spans="1:12" x14ac:dyDescent="0.2">
      <c r="A180" s="45" t="s">
        <v>517</v>
      </c>
      <c r="B180" s="34" t="s">
        <v>217</v>
      </c>
      <c r="C180" s="35">
        <v>5314</v>
      </c>
      <c r="D180" s="43" t="str">
        <f t="shared" si="32"/>
        <v>N/A</v>
      </c>
      <c r="E180" s="35">
        <v>5899</v>
      </c>
      <c r="F180" s="43" t="str">
        <f t="shared" si="33"/>
        <v>N/A</v>
      </c>
      <c r="G180" s="35">
        <v>5848</v>
      </c>
      <c r="H180" s="43" t="str">
        <f t="shared" si="34"/>
        <v>N/A</v>
      </c>
      <c r="I180" s="12">
        <v>11.01</v>
      </c>
      <c r="J180" s="12">
        <v>-0.86499999999999999</v>
      </c>
      <c r="K180" s="44" t="s">
        <v>732</v>
      </c>
      <c r="L180" s="9" t="str">
        <f t="shared" si="35"/>
        <v>Yes</v>
      </c>
    </row>
    <row r="181" spans="1:12" ht="25.5" x14ac:dyDescent="0.2">
      <c r="A181" s="45" t="s">
        <v>1387</v>
      </c>
      <c r="B181" s="34" t="s">
        <v>217</v>
      </c>
      <c r="C181" s="46">
        <v>470.47610086999998</v>
      </c>
      <c r="D181" s="43" t="str">
        <f t="shared" si="32"/>
        <v>N/A</v>
      </c>
      <c r="E181" s="46">
        <v>322.76690965</v>
      </c>
      <c r="F181" s="43" t="str">
        <f t="shared" si="33"/>
        <v>N/A</v>
      </c>
      <c r="G181" s="46">
        <v>293.81771545999999</v>
      </c>
      <c r="H181" s="43" t="str">
        <f t="shared" si="34"/>
        <v>N/A</v>
      </c>
      <c r="I181" s="12">
        <v>-31.4</v>
      </c>
      <c r="J181" s="12">
        <v>-8.9700000000000006</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183661257</v>
      </c>
      <c r="D185" s="43" t="str">
        <f t="shared" si="32"/>
        <v>N/A</v>
      </c>
      <c r="E185" s="46">
        <v>195662521</v>
      </c>
      <c r="F185" s="43" t="str">
        <f t="shared" si="33"/>
        <v>N/A</v>
      </c>
      <c r="G185" s="46">
        <v>205603750</v>
      </c>
      <c r="H185" s="43" t="str">
        <f t="shared" si="34"/>
        <v>N/A</v>
      </c>
      <c r="I185" s="12">
        <v>6.5339999999999998</v>
      </c>
      <c r="J185" s="12">
        <v>5.0810000000000004</v>
      </c>
      <c r="K185" s="44" t="s">
        <v>732</v>
      </c>
      <c r="L185" s="9" t="str">
        <f t="shared" si="35"/>
        <v>Yes</v>
      </c>
    </row>
    <row r="186" spans="1:12" ht="25.5" x14ac:dyDescent="0.2">
      <c r="A186" s="45" t="s">
        <v>519</v>
      </c>
      <c r="B186" s="34" t="s">
        <v>217</v>
      </c>
      <c r="C186" s="35">
        <v>9029</v>
      </c>
      <c r="D186" s="43" t="str">
        <f t="shared" si="32"/>
        <v>N/A</v>
      </c>
      <c r="E186" s="35">
        <v>9113</v>
      </c>
      <c r="F186" s="43" t="str">
        <f t="shared" si="33"/>
        <v>N/A</v>
      </c>
      <c r="G186" s="35">
        <v>9472</v>
      </c>
      <c r="H186" s="43" t="str">
        <f t="shared" si="34"/>
        <v>N/A</v>
      </c>
      <c r="I186" s="12">
        <v>0.93030000000000002</v>
      </c>
      <c r="J186" s="12">
        <v>3.9390000000000001</v>
      </c>
      <c r="K186" s="44" t="s">
        <v>732</v>
      </c>
      <c r="L186" s="9" t="str">
        <f t="shared" si="35"/>
        <v>Yes</v>
      </c>
    </row>
    <row r="187" spans="1:12" ht="25.5" x14ac:dyDescent="0.2">
      <c r="A187" s="45" t="s">
        <v>1391</v>
      </c>
      <c r="B187" s="34" t="s">
        <v>217</v>
      </c>
      <c r="C187" s="46">
        <v>20341.262266000002</v>
      </c>
      <c r="D187" s="43" t="str">
        <f t="shared" si="32"/>
        <v>N/A</v>
      </c>
      <c r="E187" s="46">
        <v>21470.7035</v>
      </c>
      <c r="F187" s="43" t="str">
        <f t="shared" si="33"/>
        <v>N/A</v>
      </c>
      <c r="G187" s="46">
        <v>21706.476985000001</v>
      </c>
      <c r="H187" s="43" t="str">
        <f t="shared" si="34"/>
        <v>N/A</v>
      </c>
      <c r="I187" s="12">
        <v>5.5519999999999996</v>
      </c>
      <c r="J187" s="12">
        <v>1.0980000000000001</v>
      </c>
      <c r="K187" s="44" t="s">
        <v>732</v>
      </c>
      <c r="L187" s="9" t="str">
        <f t="shared" si="35"/>
        <v>Yes</v>
      </c>
    </row>
    <row r="188" spans="1:12" x14ac:dyDescent="0.2">
      <c r="A188" s="4" t="s">
        <v>1392</v>
      </c>
      <c r="B188" s="34" t="s">
        <v>217</v>
      </c>
      <c r="C188" s="46">
        <v>205538480</v>
      </c>
      <c r="D188" s="43" t="str">
        <f t="shared" ref="D188:D203" si="36">IF($B188="N/A","N/A",IF(C188&gt;10,"No",IF(C188&lt;-10,"No","Yes")))</f>
        <v>N/A</v>
      </c>
      <c r="E188" s="46">
        <v>212072073</v>
      </c>
      <c r="F188" s="43" t="str">
        <f t="shared" ref="F188:F203" si="37">IF($B188="N/A","N/A",IF(E188&gt;10,"No",IF(E188&lt;-10,"No","Yes")))</f>
        <v>N/A</v>
      </c>
      <c r="G188" s="46">
        <v>221301978</v>
      </c>
      <c r="H188" s="43" t="str">
        <f t="shared" ref="H188:H203" si="38">IF($B188="N/A","N/A",IF(G188&gt;10,"No",IF(G188&lt;-10,"No","Yes")))</f>
        <v>N/A</v>
      </c>
      <c r="I188" s="12">
        <v>3.1789999999999998</v>
      </c>
      <c r="J188" s="12">
        <v>4.3520000000000003</v>
      </c>
      <c r="K188" s="44" t="s">
        <v>732</v>
      </c>
      <c r="L188" s="9" t="str">
        <f t="shared" ref="L188:L203" si="39">IF(J188="Div by 0", "N/A", IF(K188="N/A","N/A", IF(J188&gt;VALUE(MID(K188,1,2)), "No", IF(J188&lt;-1*VALUE(MID(K188,1,2)), "No", "Yes"))))</f>
        <v>Yes</v>
      </c>
    </row>
    <row r="189" spans="1:12" x14ac:dyDescent="0.2">
      <c r="A189" s="4" t="s">
        <v>1489</v>
      </c>
      <c r="B189" s="34" t="s">
        <v>217</v>
      </c>
      <c r="C189" s="35">
        <v>15972</v>
      </c>
      <c r="D189" s="43" t="str">
        <f t="shared" si="36"/>
        <v>N/A</v>
      </c>
      <c r="E189" s="35">
        <v>18268</v>
      </c>
      <c r="F189" s="43" t="str">
        <f t="shared" si="37"/>
        <v>N/A</v>
      </c>
      <c r="G189" s="35">
        <v>19200</v>
      </c>
      <c r="H189" s="43" t="str">
        <f t="shared" si="38"/>
        <v>N/A</v>
      </c>
      <c r="I189" s="12">
        <v>14.38</v>
      </c>
      <c r="J189" s="12">
        <v>5.1020000000000003</v>
      </c>
      <c r="K189" s="44" t="s">
        <v>732</v>
      </c>
      <c r="L189" s="9" t="str">
        <f t="shared" si="39"/>
        <v>Yes</v>
      </c>
    </row>
    <row r="190" spans="1:12" x14ac:dyDescent="0.2">
      <c r="A190" s="4" t="s">
        <v>1490</v>
      </c>
      <c r="B190" s="34" t="s">
        <v>217</v>
      </c>
      <c r="C190" s="46">
        <v>12868.675182000001</v>
      </c>
      <c r="D190" s="43" t="str">
        <f t="shared" si="36"/>
        <v>N/A</v>
      </c>
      <c r="E190" s="46">
        <v>11608.937651</v>
      </c>
      <c r="F190" s="43" t="str">
        <f t="shared" si="37"/>
        <v>N/A</v>
      </c>
      <c r="G190" s="46">
        <v>11526.144688</v>
      </c>
      <c r="H190" s="43" t="str">
        <f t="shared" si="38"/>
        <v>N/A</v>
      </c>
      <c r="I190" s="12">
        <v>-9.7899999999999991</v>
      </c>
      <c r="J190" s="12">
        <v>-0.71299999999999997</v>
      </c>
      <c r="K190" s="44" t="s">
        <v>732</v>
      </c>
      <c r="L190" s="9" t="str">
        <f t="shared" si="39"/>
        <v>Yes</v>
      </c>
    </row>
    <row r="191" spans="1:12" x14ac:dyDescent="0.2">
      <c r="A191" s="4" t="s">
        <v>1491</v>
      </c>
      <c r="B191" s="34" t="s">
        <v>217</v>
      </c>
      <c r="C191" s="46">
        <v>6314.3975791000003</v>
      </c>
      <c r="D191" s="43" t="str">
        <f t="shared" si="36"/>
        <v>N/A</v>
      </c>
      <c r="E191" s="46">
        <v>5567.2489684000002</v>
      </c>
      <c r="F191" s="43" t="str">
        <f t="shared" si="37"/>
        <v>N/A</v>
      </c>
      <c r="G191" s="46">
        <v>5630.6282449</v>
      </c>
      <c r="H191" s="43" t="str">
        <f t="shared" si="38"/>
        <v>N/A</v>
      </c>
      <c r="I191" s="12">
        <v>-11.8</v>
      </c>
      <c r="J191" s="12">
        <v>1.1379999999999999</v>
      </c>
      <c r="K191" s="44" t="s">
        <v>732</v>
      </c>
      <c r="L191" s="9" t="str">
        <f t="shared" si="39"/>
        <v>Yes</v>
      </c>
    </row>
    <row r="192" spans="1:12" x14ac:dyDescent="0.2">
      <c r="A192" s="4" t="s">
        <v>1492</v>
      </c>
      <c r="B192" s="34" t="s">
        <v>217</v>
      </c>
      <c r="C192" s="46">
        <v>15349.075209000001</v>
      </c>
      <c r="D192" s="43" t="str">
        <f t="shared" si="36"/>
        <v>N/A</v>
      </c>
      <c r="E192" s="46">
        <v>14027.64457</v>
      </c>
      <c r="F192" s="43" t="str">
        <f t="shared" si="37"/>
        <v>N/A</v>
      </c>
      <c r="G192" s="46">
        <v>13794.605297</v>
      </c>
      <c r="H192" s="43" t="str">
        <f t="shared" si="38"/>
        <v>N/A</v>
      </c>
      <c r="I192" s="12">
        <v>-8.61</v>
      </c>
      <c r="J192" s="12">
        <v>-1.66</v>
      </c>
      <c r="K192" s="44" t="s">
        <v>732</v>
      </c>
      <c r="L192" s="9" t="str">
        <f t="shared" si="39"/>
        <v>Yes</v>
      </c>
    </row>
    <row r="193" spans="1:12" x14ac:dyDescent="0.2">
      <c r="A193" s="45" t="s">
        <v>1493</v>
      </c>
      <c r="B193" s="34" t="s">
        <v>217</v>
      </c>
      <c r="C193" s="9">
        <v>17.888582756999998</v>
      </c>
      <c r="D193" s="43" t="str">
        <f t="shared" si="36"/>
        <v>N/A</v>
      </c>
      <c r="E193" s="9">
        <v>20.71013967</v>
      </c>
      <c r="F193" s="43" t="str">
        <f t="shared" si="37"/>
        <v>N/A</v>
      </c>
      <c r="G193" s="9">
        <v>21.243637972999998</v>
      </c>
      <c r="H193" s="43" t="str">
        <f t="shared" si="38"/>
        <v>N/A</v>
      </c>
      <c r="I193" s="12">
        <v>15.77</v>
      </c>
      <c r="J193" s="12">
        <v>2.5760000000000001</v>
      </c>
      <c r="K193" s="44" t="s">
        <v>732</v>
      </c>
      <c r="L193" s="9" t="str">
        <f t="shared" si="39"/>
        <v>Yes</v>
      </c>
    </row>
    <row r="194" spans="1:12" x14ac:dyDescent="0.2">
      <c r="A194" s="45" t="s">
        <v>1494</v>
      </c>
      <c r="B194" s="34" t="s">
        <v>217</v>
      </c>
      <c r="C194" s="9">
        <v>14.210578545000001</v>
      </c>
      <c r="D194" s="43" t="str">
        <f t="shared" si="36"/>
        <v>N/A</v>
      </c>
      <c r="E194" s="9">
        <v>17.707028531999999</v>
      </c>
      <c r="F194" s="43" t="str">
        <f t="shared" si="37"/>
        <v>N/A</v>
      </c>
      <c r="G194" s="9">
        <v>18.083093953999999</v>
      </c>
      <c r="H194" s="43" t="str">
        <f t="shared" si="38"/>
        <v>N/A</v>
      </c>
      <c r="I194" s="12">
        <v>24.6</v>
      </c>
      <c r="J194" s="12">
        <v>2.1240000000000001</v>
      </c>
      <c r="K194" s="44" t="s">
        <v>732</v>
      </c>
      <c r="L194" s="9" t="str">
        <f t="shared" si="39"/>
        <v>Yes</v>
      </c>
    </row>
    <row r="195" spans="1:12" x14ac:dyDescent="0.2">
      <c r="A195" s="45" t="s">
        <v>1495</v>
      </c>
      <c r="B195" s="34" t="s">
        <v>217</v>
      </c>
      <c r="C195" s="9">
        <v>19.873110336</v>
      </c>
      <c r="D195" s="43" t="str">
        <f t="shared" si="36"/>
        <v>N/A</v>
      </c>
      <c r="E195" s="9">
        <v>22.243740020000001</v>
      </c>
      <c r="F195" s="43" t="str">
        <f t="shared" si="37"/>
        <v>N/A</v>
      </c>
      <c r="G195" s="9">
        <v>22.759499461000001</v>
      </c>
      <c r="H195" s="43" t="str">
        <f t="shared" si="38"/>
        <v>N/A</v>
      </c>
      <c r="I195" s="12">
        <v>11.93</v>
      </c>
      <c r="J195" s="12">
        <v>2.319</v>
      </c>
      <c r="K195" s="44" t="s">
        <v>732</v>
      </c>
      <c r="L195" s="9" t="str">
        <f t="shared" si="39"/>
        <v>Yes</v>
      </c>
    </row>
    <row r="196" spans="1:12" ht="25.5" x14ac:dyDescent="0.2">
      <c r="A196" s="4" t="s">
        <v>1404</v>
      </c>
      <c r="B196" s="34" t="s">
        <v>217</v>
      </c>
      <c r="C196" s="46">
        <v>183661257</v>
      </c>
      <c r="D196" s="43" t="str">
        <f t="shared" si="36"/>
        <v>N/A</v>
      </c>
      <c r="E196" s="46">
        <v>195662521</v>
      </c>
      <c r="F196" s="43" t="str">
        <f t="shared" si="37"/>
        <v>N/A</v>
      </c>
      <c r="G196" s="46">
        <v>205603750</v>
      </c>
      <c r="H196" s="43" t="str">
        <f t="shared" si="38"/>
        <v>N/A</v>
      </c>
      <c r="I196" s="12">
        <v>6.5339999999999998</v>
      </c>
      <c r="J196" s="12">
        <v>5.0810000000000004</v>
      </c>
      <c r="K196" s="44" t="s">
        <v>732</v>
      </c>
      <c r="L196" s="9" t="str">
        <f t="shared" si="39"/>
        <v>Yes</v>
      </c>
    </row>
    <row r="197" spans="1:12" x14ac:dyDescent="0.2">
      <c r="A197" s="4" t="s">
        <v>1496</v>
      </c>
      <c r="B197" s="34" t="s">
        <v>217</v>
      </c>
      <c r="C197" s="35">
        <v>9029</v>
      </c>
      <c r="D197" s="43" t="str">
        <f t="shared" si="36"/>
        <v>N/A</v>
      </c>
      <c r="E197" s="35">
        <v>9113</v>
      </c>
      <c r="F197" s="43" t="str">
        <f t="shared" si="37"/>
        <v>N/A</v>
      </c>
      <c r="G197" s="35">
        <v>9472</v>
      </c>
      <c r="H197" s="43" t="str">
        <f t="shared" si="38"/>
        <v>N/A</v>
      </c>
      <c r="I197" s="12">
        <v>0.93030000000000002</v>
      </c>
      <c r="J197" s="12">
        <v>3.9390000000000001</v>
      </c>
      <c r="K197" s="44" t="s">
        <v>732</v>
      </c>
      <c r="L197" s="9" t="str">
        <f t="shared" si="39"/>
        <v>Yes</v>
      </c>
    </row>
    <row r="198" spans="1:12" ht="25.5" x14ac:dyDescent="0.2">
      <c r="A198" s="4" t="s">
        <v>1497</v>
      </c>
      <c r="B198" s="34" t="s">
        <v>217</v>
      </c>
      <c r="C198" s="46">
        <v>20341.262266000002</v>
      </c>
      <c r="D198" s="43" t="str">
        <f t="shared" si="36"/>
        <v>N/A</v>
      </c>
      <c r="E198" s="46">
        <v>21470.7035</v>
      </c>
      <c r="F198" s="43" t="str">
        <f t="shared" si="37"/>
        <v>N/A</v>
      </c>
      <c r="G198" s="46">
        <v>21706.476985000001</v>
      </c>
      <c r="H198" s="43" t="str">
        <f t="shared" si="38"/>
        <v>N/A</v>
      </c>
      <c r="I198" s="12">
        <v>5.5519999999999996</v>
      </c>
      <c r="J198" s="12">
        <v>1.0980000000000001</v>
      </c>
      <c r="K198" s="44" t="s">
        <v>732</v>
      </c>
      <c r="L198" s="9" t="str">
        <f t="shared" si="39"/>
        <v>Yes</v>
      </c>
    </row>
    <row r="199" spans="1:12" ht="25.5" x14ac:dyDescent="0.2">
      <c r="A199" s="4" t="s">
        <v>1498</v>
      </c>
      <c r="B199" s="34" t="s">
        <v>217</v>
      </c>
      <c r="C199" s="46">
        <v>9579.2531156000005</v>
      </c>
      <c r="D199" s="43" t="str">
        <f t="shared" si="36"/>
        <v>N/A</v>
      </c>
      <c r="E199" s="46">
        <v>9697.3258332999994</v>
      </c>
      <c r="F199" s="43" t="str">
        <f t="shared" si="37"/>
        <v>N/A</v>
      </c>
      <c r="G199" s="46">
        <v>9802.1205929000007</v>
      </c>
      <c r="H199" s="43" t="str">
        <f t="shared" si="38"/>
        <v>N/A</v>
      </c>
      <c r="I199" s="12">
        <v>1.2330000000000001</v>
      </c>
      <c r="J199" s="12">
        <v>1.081</v>
      </c>
      <c r="K199" s="44" t="s">
        <v>732</v>
      </c>
      <c r="L199" s="9" t="str">
        <f t="shared" si="39"/>
        <v>Yes</v>
      </c>
    </row>
    <row r="200" spans="1:12" ht="25.5" x14ac:dyDescent="0.2">
      <c r="A200" s="4" t="s">
        <v>1499</v>
      </c>
      <c r="B200" s="34" t="s">
        <v>217</v>
      </c>
      <c r="C200" s="46">
        <v>24077.937182999998</v>
      </c>
      <c r="D200" s="43" t="str">
        <f t="shared" si="36"/>
        <v>N/A</v>
      </c>
      <c r="E200" s="46">
        <v>25679.865783000001</v>
      </c>
      <c r="F200" s="43" t="str">
        <f t="shared" si="37"/>
        <v>N/A</v>
      </c>
      <c r="G200" s="46">
        <v>25965.833858999998</v>
      </c>
      <c r="H200" s="43" t="str">
        <f t="shared" si="38"/>
        <v>N/A</v>
      </c>
      <c r="I200" s="12">
        <v>6.6529999999999996</v>
      </c>
      <c r="J200" s="12">
        <v>1.1140000000000001</v>
      </c>
      <c r="K200" s="44" t="s">
        <v>732</v>
      </c>
      <c r="L200" s="9" t="str">
        <f t="shared" si="39"/>
        <v>Yes</v>
      </c>
    </row>
    <row r="201" spans="1:12" ht="25.5" x14ac:dyDescent="0.2">
      <c r="A201" s="4" t="s">
        <v>1500</v>
      </c>
      <c r="B201" s="34" t="s">
        <v>217</v>
      </c>
      <c r="C201" s="9">
        <v>10.112447639999999</v>
      </c>
      <c r="D201" s="43" t="str">
        <f t="shared" si="36"/>
        <v>N/A</v>
      </c>
      <c r="E201" s="9">
        <v>10.331262471000001</v>
      </c>
      <c r="F201" s="43" t="str">
        <f t="shared" si="37"/>
        <v>N/A</v>
      </c>
      <c r="G201" s="9">
        <v>10.480194732999999</v>
      </c>
      <c r="H201" s="43" t="str">
        <f t="shared" si="38"/>
        <v>N/A</v>
      </c>
      <c r="I201" s="12">
        <v>2.1640000000000001</v>
      </c>
      <c r="J201" s="12">
        <v>1.4419999999999999</v>
      </c>
      <c r="K201" s="44" t="s">
        <v>732</v>
      </c>
      <c r="L201" s="9" t="str">
        <f t="shared" si="39"/>
        <v>Yes</v>
      </c>
    </row>
    <row r="202" spans="1:12" ht="25.5" x14ac:dyDescent="0.2">
      <c r="A202" s="4" t="s">
        <v>1501</v>
      </c>
      <c r="B202" s="34" t="s">
        <v>217</v>
      </c>
      <c r="C202" s="9">
        <v>7.6973967119999998</v>
      </c>
      <c r="D202" s="43" t="str">
        <f t="shared" si="36"/>
        <v>N/A</v>
      </c>
      <c r="E202" s="9">
        <v>8.3507306889000006</v>
      </c>
      <c r="F202" s="43" t="str">
        <f t="shared" si="37"/>
        <v>N/A</v>
      </c>
      <c r="G202" s="9">
        <v>8.7437819659000002</v>
      </c>
      <c r="H202" s="43" t="str">
        <f t="shared" si="38"/>
        <v>N/A</v>
      </c>
      <c r="I202" s="12">
        <v>8.4879999999999995</v>
      </c>
      <c r="J202" s="12">
        <v>4.7069999999999999</v>
      </c>
      <c r="K202" s="44" t="s">
        <v>732</v>
      </c>
      <c r="L202" s="9" t="str">
        <f t="shared" si="39"/>
        <v>Yes</v>
      </c>
    </row>
    <row r="203" spans="1:12" ht="25.5" x14ac:dyDescent="0.2">
      <c r="A203" s="4" t="s">
        <v>1502</v>
      </c>
      <c r="B203" s="34" t="s">
        <v>217</v>
      </c>
      <c r="C203" s="9">
        <v>11.461112250999999</v>
      </c>
      <c r="D203" s="43" t="str">
        <f t="shared" si="36"/>
        <v>N/A</v>
      </c>
      <c r="E203" s="9">
        <v>11.403866408000001</v>
      </c>
      <c r="F203" s="43" t="str">
        <f t="shared" si="37"/>
        <v>N/A</v>
      </c>
      <c r="G203" s="9">
        <v>11.396085863</v>
      </c>
      <c r="H203" s="43" t="str">
        <f t="shared" si="38"/>
        <v>N/A</v>
      </c>
      <c r="I203" s="12">
        <v>-0.499</v>
      </c>
      <c r="J203" s="12">
        <v>-6.8000000000000005E-2</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724993</v>
      </c>
      <c r="D6" s="43" t="str">
        <f>IF($B6="N/A","N/A",IF(C6&gt;10,"No",IF(C6&lt;-10,"No","Yes")))</f>
        <v>N/A</v>
      </c>
      <c r="E6" s="35">
        <v>767358</v>
      </c>
      <c r="F6" s="43" t="str">
        <f>IF($B6="N/A","N/A",IF(E6&gt;10,"No",IF(E6&lt;-10,"No","Yes")))</f>
        <v>N/A</v>
      </c>
      <c r="G6" s="35">
        <v>821112</v>
      </c>
      <c r="H6" s="43" t="str">
        <f>IF($B6="N/A","N/A",IF(G6&gt;10,"No",IF(G6&lt;-10,"No","Yes")))</f>
        <v>N/A</v>
      </c>
      <c r="I6" s="12">
        <v>5.8440000000000003</v>
      </c>
      <c r="J6" s="12">
        <v>7.0049999999999999</v>
      </c>
      <c r="K6" s="44" t="s">
        <v>732</v>
      </c>
      <c r="L6" s="9" t="str">
        <f t="shared" ref="L6:L46" si="0">IF(J6="Div by 0", "N/A", IF(K6="N/A","N/A", IF(J6&gt;VALUE(MID(K6,1,2)), "No", IF(J6&lt;-1*VALUE(MID(K6,1,2)), "No", "Yes"))))</f>
        <v>Yes</v>
      </c>
    </row>
    <row r="7" spans="1:12" x14ac:dyDescent="0.2">
      <c r="A7" s="45" t="s">
        <v>10</v>
      </c>
      <c r="B7" s="34" t="s">
        <v>217</v>
      </c>
      <c r="C7" s="35">
        <v>655281</v>
      </c>
      <c r="D7" s="43" t="str">
        <f>IF($B7="N/A","N/A",IF(C7&gt;10,"No",IF(C7&lt;-10,"No","Yes")))</f>
        <v>N/A</v>
      </c>
      <c r="E7" s="35">
        <v>702054</v>
      </c>
      <c r="F7" s="43" t="str">
        <f>IF($B7="N/A","N/A",IF(E7&gt;10,"No",IF(E7&lt;-10,"No","Yes")))</f>
        <v>N/A</v>
      </c>
      <c r="G7" s="35">
        <v>747120</v>
      </c>
      <c r="H7" s="43" t="str">
        <f>IF($B7="N/A","N/A",IF(G7&gt;10,"No",IF(G7&lt;-10,"No","Yes")))</f>
        <v>N/A</v>
      </c>
      <c r="I7" s="12">
        <v>7.1379999999999999</v>
      </c>
      <c r="J7" s="12">
        <v>6.4189999999999996</v>
      </c>
      <c r="K7" s="44" t="s">
        <v>732</v>
      </c>
      <c r="L7" s="9" t="str">
        <f t="shared" si="0"/>
        <v>Yes</v>
      </c>
    </row>
    <row r="8" spans="1:12" x14ac:dyDescent="0.2">
      <c r="A8" s="45" t="s">
        <v>91</v>
      </c>
      <c r="B8" s="9" t="s">
        <v>301</v>
      </c>
      <c r="C8" s="8">
        <v>90.384458883999997</v>
      </c>
      <c r="D8" s="43" t="str">
        <f>IF($B8="N/A","N/A",IF(C8&gt;90,"No",IF(C8&lt;65,"No","Yes")))</f>
        <v>No</v>
      </c>
      <c r="E8" s="8">
        <v>91.489760971999999</v>
      </c>
      <c r="F8" s="43" t="str">
        <f>IF($B8="N/A","N/A",IF(E8&gt;90,"No",IF(E8&lt;65,"No","Yes")))</f>
        <v>No</v>
      </c>
      <c r="G8" s="8">
        <v>90.988805424999995</v>
      </c>
      <c r="H8" s="43" t="str">
        <f>IF($B8="N/A","N/A",IF(G8&gt;90,"No",IF(G8&lt;65,"No","Yes")))</f>
        <v>No</v>
      </c>
      <c r="I8" s="12">
        <v>1.2230000000000001</v>
      </c>
      <c r="J8" s="12">
        <v>-0.54800000000000004</v>
      </c>
      <c r="K8" s="44" t="s">
        <v>732</v>
      </c>
      <c r="L8" s="9" t="str">
        <f t="shared" si="0"/>
        <v>Yes</v>
      </c>
    </row>
    <row r="9" spans="1:12" x14ac:dyDescent="0.2">
      <c r="A9" s="45" t="s">
        <v>92</v>
      </c>
      <c r="B9" s="9" t="s">
        <v>302</v>
      </c>
      <c r="C9" s="8">
        <v>91.405463243</v>
      </c>
      <c r="D9" s="43" t="str">
        <f>IF($B9="N/A","N/A",IF(C9&gt;100,"No",IF(C9&lt;90,"No","Yes")))</f>
        <v>Yes</v>
      </c>
      <c r="E9" s="8">
        <v>94.144437214999996</v>
      </c>
      <c r="F9" s="43" t="str">
        <f>IF($B9="N/A","N/A",IF(E9&gt;100,"No",IF(E9&lt;90,"No","Yes")))</f>
        <v>Yes</v>
      </c>
      <c r="G9" s="8">
        <v>93.815002937000003</v>
      </c>
      <c r="H9" s="43" t="str">
        <f>IF($B9="N/A","N/A",IF(G9&gt;100,"No",IF(G9&lt;90,"No","Yes")))</f>
        <v>Yes</v>
      </c>
      <c r="I9" s="12">
        <v>2.9969999999999999</v>
      </c>
      <c r="J9" s="12">
        <v>-0.35</v>
      </c>
      <c r="K9" s="44" t="s">
        <v>732</v>
      </c>
      <c r="L9" s="9" t="str">
        <f t="shared" si="0"/>
        <v>Yes</v>
      </c>
    </row>
    <row r="10" spans="1:12" x14ac:dyDescent="0.2">
      <c r="A10" s="45" t="s">
        <v>93</v>
      </c>
      <c r="B10" s="9" t="s">
        <v>303</v>
      </c>
      <c r="C10" s="8">
        <v>89.995071185</v>
      </c>
      <c r="D10" s="43" t="str">
        <f>IF($B10="N/A","N/A",IF(C10&gt;100,"No",IF(C10&lt;85,"No","Yes")))</f>
        <v>Yes</v>
      </c>
      <c r="E10" s="8">
        <v>90.656567056</v>
      </c>
      <c r="F10" s="43" t="str">
        <f>IF($B10="N/A","N/A",IF(E10&gt;100,"No",IF(E10&lt;85,"No","Yes")))</f>
        <v>Yes</v>
      </c>
      <c r="G10" s="8">
        <v>90.628018287000003</v>
      </c>
      <c r="H10" s="43" t="str">
        <f>IF($B10="N/A","N/A",IF(G10&gt;100,"No",IF(G10&lt;85,"No","Yes")))</f>
        <v>Yes</v>
      </c>
      <c r="I10" s="12">
        <v>0.73499999999999999</v>
      </c>
      <c r="J10" s="12">
        <v>-3.1E-2</v>
      </c>
      <c r="K10" s="44" t="s">
        <v>732</v>
      </c>
      <c r="L10" s="9" t="str">
        <f t="shared" si="0"/>
        <v>Yes</v>
      </c>
    </row>
    <row r="11" spans="1:12" x14ac:dyDescent="0.2">
      <c r="A11" s="45" t="s">
        <v>94</v>
      </c>
      <c r="B11" s="9" t="s">
        <v>304</v>
      </c>
      <c r="C11" s="8">
        <v>90.324516136</v>
      </c>
      <c r="D11" s="43" t="str">
        <f>IF($B11="N/A","N/A",IF(C11&gt;100,"No",IF(C11&lt;80,"No","Yes")))</f>
        <v>Yes</v>
      </c>
      <c r="E11" s="8">
        <v>91.751729537000003</v>
      </c>
      <c r="F11" s="43" t="str">
        <f>IF($B11="N/A","N/A",IF(E11&gt;100,"No",IF(E11&lt;80,"No","Yes")))</f>
        <v>Yes</v>
      </c>
      <c r="G11" s="8">
        <v>91.067885372000006</v>
      </c>
      <c r="H11" s="43" t="str">
        <f>IF($B11="N/A","N/A",IF(G11&gt;100,"No",IF(G11&lt;80,"No","Yes")))</f>
        <v>Yes</v>
      </c>
      <c r="I11" s="12">
        <v>1.58</v>
      </c>
      <c r="J11" s="12">
        <v>-0.745</v>
      </c>
      <c r="K11" s="44" t="s">
        <v>732</v>
      </c>
      <c r="L11" s="9" t="str">
        <f t="shared" si="0"/>
        <v>Yes</v>
      </c>
    </row>
    <row r="12" spans="1:12" x14ac:dyDescent="0.2">
      <c r="A12" s="45" t="s">
        <v>95</v>
      </c>
      <c r="B12" s="9" t="s">
        <v>304</v>
      </c>
      <c r="C12" s="8">
        <v>91.284855579999999</v>
      </c>
      <c r="D12" s="43" t="str">
        <f>IF($B12="N/A","N/A",IF(C12&gt;100,"No",IF(C12&lt;80,"No","Yes")))</f>
        <v>Yes</v>
      </c>
      <c r="E12" s="8">
        <v>90.804731433000001</v>
      </c>
      <c r="F12" s="43" t="str">
        <f>IF($B12="N/A","N/A",IF(E12&gt;100,"No",IF(E12&lt;80,"No","Yes")))</f>
        <v>Yes</v>
      </c>
      <c r="G12" s="8">
        <v>90.316918341999994</v>
      </c>
      <c r="H12" s="43" t="str">
        <f>IF($B12="N/A","N/A",IF(G12&gt;100,"No",IF(G12&lt;80,"No","Yes")))</f>
        <v>Yes</v>
      </c>
      <c r="I12" s="12">
        <v>-0.52600000000000002</v>
      </c>
      <c r="J12" s="12">
        <v>-0.53700000000000003</v>
      </c>
      <c r="K12" s="44" t="s">
        <v>732</v>
      </c>
      <c r="L12" s="9" t="str">
        <f t="shared" si="0"/>
        <v>Yes</v>
      </c>
    </row>
    <row r="13" spans="1:12" x14ac:dyDescent="0.2">
      <c r="A13" s="3" t="s">
        <v>96</v>
      </c>
      <c r="B13" s="34" t="s">
        <v>217</v>
      </c>
      <c r="C13" s="35">
        <v>600983.92000000004</v>
      </c>
      <c r="D13" s="43" t="str">
        <f t="shared" ref="D13:D44" si="1">IF($B13="N/A","N/A",IF(C13&gt;10,"No",IF(C13&lt;-10,"No","Yes")))</f>
        <v>N/A</v>
      </c>
      <c r="E13" s="35">
        <v>640464.56999999995</v>
      </c>
      <c r="F13" s="43" t="str">
        <f t="shared" ref="F13:F44" si="2">IF($B13="N/A","N/A",IF(E13&gt;10,"No",IF(E13&lt;-10,"No","Yes")))</f>
        <v>N/A</v>
      </c>
      <c r="G13" s="35">
        <v>691641.78</v>
      </c>
      <c r="H13" s="43" t="str">
        <f t="shared" ref="H13:H44" si="3">IF($B13="N/A","N/A",IF(G13&gt;10,"No",IF(G13&lt;-10,"No","Yes")))</f>
        <v>N/A</v>
      </c>
      <c r="I13" s="12">
        <v>6.569</v>
      </c>
      <c r="J13" s="12">
        <v>7.9909999999999997</v>
      </c>
      <c r="K13" s="44" t="s">
        <v>732</v>
      </c>
      <c r="L13" s="9" t="str">
        <f t="shared" si="0"/>
        <v>Yes</v>
      </c>
    </row>
    <row r="14" spans="1:12" x14ac:dyDescent="0.2">
      <c r="A14" s="3" t="s">
        <v>100</v>
      </c>
      <c r="B14" s="34" t="s">
        <v>217</v>
      </c>
      <c r="C14" s="35">
        <v>31776</v>
      </c>
      <c r="D14" s="43" t="str">
        <f t="shared" si="1"/>
        <v>N/A</v>
      </c>
      <c r="E14" s="35">
        <v>29203</v>
      </c>
      <c r="F14" s="43" t="str">
        <f t="shared" si="2"/>
        <v>N/A</v>
      </c>
      <c r="G14" s="35">
        <v>28941</v>
      </c>
      <c r="H14" s="43" t="str">
        <f t="shared" si="3"/>
        <v>N/A</v>
      </c>
      <c r="I14" s="12">
        <v>-8.1</v>
      </c>
      <c r="J14" s="12">
        <v>-0.89700000000000002</v>
      </c>
      <c r="K14" s="44" t="s">
        <v>732</v>
      </c>
      <c r="L14" s="9" t="str">
        <f t="shared" si="0"/>
        <v>Yes</v>
      </c>
    </row>
    <row r="15" spans="1:12" x14ac:dyDescent="0.2">
      <c r="A15" s="3" t="s">
        <v>984</v>
      </c>
      <c r="B15" s="34" t="s">
        <v>217</v>
      </c>
      <c r="C15" s="35">
        <v>13030</v>
      </c>
      <c r="D15" s="43" t="str">
        <f t="shared" si="1"/>
        <v>N/A</v>
      </c>
      <c r="E15" s="35">
        <v>12032</v>
      </c>
      <c r="F15" s="43" t="str">
        <f t="shared" si="2"/>
        <v>N/A</v>
      </c>
      <c r="G15" s="35">
        <v>11941</v>
      </c>
      <c r="H15" s="43" t="str">
        <f t="shared" si="3"/>
        <v>N/A</v>
      </c>
      <c r="I15" s="12">
        <v>-7.66</v>
      </c>
      <c r="J15" s="12">
        <v>-0.75600000000000001</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1678</v>
      </c>
      <c r="D17" s="43" t="str">
        <f t="shared" si="1"/>
        <v>N/A</v>
      </c>
      <c r="E17" s="35">
        <v>636</v>
      </c>
      <c r="F17" s="43" t="str">
        <f t="shared" si="2"/>
        <v>N/A</v>
      </c>
      <c r="G17" s="35">
        <v>652</v>
      </c>
      <c r="H17" s="43" t="str">
        <f t="shared" si="3"/>
        <v>N/A</v>
      </c>
      <c r="I17" s="12">
        <v>-62.1</v>
      </c>
      <c r="J17" s="12">
        <v>2.516</v>
      </c>
      <c r="K17" s="44" t="s">
        <v>732</v>
      </c>
      <c r="L17" s="9" t="str">
        <f t="shared" si="0"/>
        <v>Yes</v>
      </c>
    </row>
    <row r="18" spans="1:12" x14ac:dyDescent="0.2">
      <c r="A18" s="3" t="s">
        <v>987</v>
      </c>
      <c r="B18" s="34" t="s">
        <v>217</v>
      </c>
      <c r="C18" s="35">
        <v>17068</v>
      </c>
      <c r="D18" s="43" t="str">
        <f t="shared" si="1"/>
        <v>N/A</v>
      </c>
      <c r="E18" s="35">
        <v>16535</v>
      </c>
      <c r="F18" s="43" t="str">
        <f t="shared" si="2"/>
        <v>N/A</v>
      </c>
      <c r="G18" s="35">
        <v>16348</v>
      </c>
      <c r="H18" s="43" t="str">
        <f t="shared" si="3"/>
        <v>N/A</v>
      </c>
      <c r="I18" s="12">
        <v>-3.12</v>
      </c>
      <c r="J18" s="12">
        <v>-1.1299999999999999</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176513</v>
      </c>
      <c r="D20" s="43" t="str">
        <f t="shared" si="1"/>
        <v>N/A</v>
      </c>
      <c r="E20" s="35">
        <v>180469</v>
      </c>
      <c r="F20" s="43" t="str">
        <f t="shared" si="2"/>
        <v>N/A</v>
      </c>
      <c r="G20" s="35">
        <v>186364</v>
      </c>
      <c r="H20" s="43" t="str">
        <f t="shared" si="3"/>
        <v>N/A</v>
      </c>
      <c r="I20" s="12">
        <v>2.2410000000000001</v>
      </c>
      <c r="J20" s="12">
        <v>3.266</v>
      </c>
      <c r="K20" s="44" t="s">
        <v>732</v>
      </c>
      <c r="L20" s="9" t="str">
        <f t="shared" si="0"/>
        <v>Yes</v>
      </c>
    </row>
    <row r="21" spans="1:12" x14ac:dyDescent="0.2">
      <c r="A21" s="3" t="s">
        <v>989</v>
      </c>
      <c r="B21" s="34" t="s">
        <v>217</v>
      </c>
      <c r="C21" s="35">
        <v>164228</v>
      </c>
      <c r="D21" s="43" t="str">
        <f t="shared" si="1"/>
        <v>N/A</v>
      </c>
      <c r="E21" s="35">
        <v>168048</v>
      </c>
      <c r="F21" s="43" t="str">
        <f t="shared" si="2"/>
        <v>N/A</v>
      </c>
      <c r="G21" s="35">
        <v>173227</v>
      </c>
      <c r="H21" s="43" t="str">
        <f t="shared" si="3"/>
        <v>N/A</v>
      </c>
      <c r="I21" s="12">
        <v>2.3260000000000001</v>
      </c>
      <c r="J21" s="12">
        <v>3.0819999999999999</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2748</v>
      </c>
      <c r="D23" s="43" t="str">
        <f t="shared" si="1"/>
        <v>N/A</v>
      </c>
      <c r="E23" s="35">
        <v>2785</v>
      </c>
      <c r="F23" s="43" t="str">
        <f t="shared" si="2"/>
        <v>N/A</v>
      </c>
      <c r="G23" s="35">
        <v>3040</v>
      </c>
      <c r="H23" s="43" t="str">
        <f t="shared" si="3"/>
        <v>N/A</v>
      </c>
      <c r="I23" s="12">
        <v>1.3460000000000001</v>
      </c>
      <c r="J23" s="12">
        <v>9.1560000000000006</v>
      </c>
      <c r="K23" s="44" t="s">
        <v>732</v>
      </c>
      <c r="L23" s="9" t="str">
        <f t="shared" si="0"/>
        <v>Yes</v>
      </c>
    </row>
    <row r="24" spans="1:12" x14ac:dyDescent="0.2">
      <c r="A24" s="3" t="s">
        <v>992</v>
      </c>
      <c r="B24" s="34" t="s">
        <v>217</v>
      </c>
      <c r="C24" s="35">
        <v>9537</v>
      </c>
      <c r="D24" s="43" t="str">
        <f t="shared" si="1"/>
        <v>N/A</v>
      </c>
      <c r="E24" s="35">
        <v>9636</v>
      </c>
      <c r="F24" s="43" t="str">
        <f t="shared" si="2"/>
        <v>N/A</v>
      </c>
      <c r="G24" s="35">
        <v>10097</v>
      </c>
      <c r="H24" s="43" t="str">
        <f t="shared" si="3"/>
        <v>N/A</v>
      </c>
      <c r="I24" s="12">
        <v>1.038</v>
      </c>
      <c r="J24" s="12">
        <v>4.7839999999999998</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446665</v>
      </c>
      <c r="D26" s="43" t="str">
        <f t="shared" si="1"/>
        <v>N/A</v>
      </c>
      <c r="E26" s="35">
        <v>480331</v>
      </c>
      <c r="F26" s="43" t="str">
        <f t="shared" si="2"/>
        <v>N/A</v>
      </c>
      <c r="G26" s="35">
        <v>522631</v>
      </c>
      <c r="H26" s="43" t="str">
        <f t="shared" si="3"/>
        <v>N/A</v>
      </c>
      <c r="I26" s="12">
        <v>7.5369999999999999</v>
      </c>
      <c r="J26" s="12">
        <v>8.8059999999999992</v>
      </c>
      <c r="K26" s="44" t="s">
        <v>732</v>
      </c>
      <c r="L26" s="9" t="str">
        <f t="shared" si="0"/>
        <v>Yes</v>
      </c>
    </row>
    <row r="27" spans="1:12" x14ac:dyDescent="0.2">
      <c r="A27" s="3" t="s">
        <v>994</v>
      </c>
      <c r="B27" s="34" t="s">
        <v>217</v>
      </c>
      <c r="C27" s="35">
        <v>44920</v>
      </c>
      <c r="D27" s="43" t="str">
        <f t="shared" si="1"/>
        <v>N/A</v>
      </c>
      <c r="E27" s="35">
        <v>49323</v>
      </c>
      <c r="F27" s="43" t="str">
        <f t="shared" si="2"/>
        <v>N/A</v>
      </c>
      <c r="G27" s="35">
        <v>56023</v>
      </c>
      <c r="H27" s="43" t="str">
        <f t="shared" si="3"/>
        <v>N/A</v>
      </c>
      <c r="I27" s="12">
        <v>9.8019999999999996</v>
      </c>
      <c r="J27" s="12">
        <v>13.58</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386078</v>
      </c>
      <c r="D30" s="43" t="str">
        <f t="shared" si="1"/>
        <v>N/A</v>
      </c>
      <c r="E30" s="35">
        <v>414399</v>
      </c>
      <c r="F30" s="43" t="str">
        <f t="shared" si="2"/>
        <v>N/A</v>
      </c>
      <c r="G30" s="35">
        <v>449215</v>
      </c>
      <c r="H30" s="43" t="str">
        <f t="shared" si="3"/>
        <v>N/A</v>
      </c>
      <c r="I30" s="12">
        <v>7.3360000000000003</v>
      </c>
      <c r="J30" s="12">
        <v>8.4019999999999992</v>
      </c>
      <c r="K30" s="44" t="s">
        <v>732</v>
      </c>
      <c r="L30" s="9" t="str">
        <f t="shared" si="0"/>
        <v>Yes</v>
      </c>
    </row>
    <row r="31" spans="1:12" x14ac:dyDescent="0.2">
      <c r="A31" s="3" t="s">
        <v>998</v>
      </c>
      <c r="B31" s="34" t="s">
        <v>217</v>
      </c>
      <c r="C31" s="35">
        <v>2128</v>
      </c>
      <c r="D31" s="43" t="str">
        <f t="shared" si="1"/>
        <v>N/A</v>
      </c>
      <c r="E31" s="35">
        <v>2062</v>
      </c>
      <c r="F31" s="43" t="str">
        <f t="shared" si="2"/>
        <v>N/A</v>
      </c>
      <c r="G31" s="35">
        <v>2179</v>
      </c>
      <c r="H31" s="43" t="str">
        <f t="shared" si="3"/>
        <v>N/A</v>
      </c>
      <c r="I31" s="12">
        <v>-3.1</v>
      </c>
      <c r="J31" s="12">
        <v>5.6740000000000004</v>
      </c>
      <c r="K31" s="44" t="s">
        <v>732</v>
      </c>
      <c r="L31" s="9" t="str">
        <f t="shared" si="0"/>
        <v>Yes</v>
      </c>
    </row>
    <row r="32" spans="1:12" x14ac:dyDescent="0.2">
      <c r="A32" s="3" t="s">
        <v>999</v>
      </c>
      <c r="B32" s="34" t="s">
        <v>217</v>
      </c>
      <c r="C32" s="35">
        <v>9366</v>
      </c>
      <c r="D32" s="43" t="str">
        <f t="shared" si="1"/>
        <v>N/A</v>
      </c>
      <c r="E32" s="35">
        <v>9695</v>
      </c>
      <c r="F32" s="43" t="str">
        <f t="shared" si="2"/>
        <v>N/A</v>
      </c>
      <c r="G32" s="35">
        <v>10462</v>
      </c>
      <c r="H32" s="43" t="str">
        <f t="shared" si="3"/>
        <v>N/A</v>
      </c>
      <c r="I32" s="12">
        <v>3.5129999999999999</v>
      </c>
      <c r="J32" s="12">
        <v>7.9109999999999996</v>
      </c>
      <c r="K32" s="44" t="s">
        <v>732</v>
      </c>
      <c r="L32" s="9" t="str">
        <f t="shared" si="0"/>
        <v>Yes</v>
      </c>
    </row>
    <row r="33" spans="1:12" x14ac:dyDescent="0.2">
      <c r="A33" s="3" t="s">
        <v>1000</v>
      </c>
      <c r="B33" s="34" t="s">
        <v>217</v>
      </c>
      <c r="C33" s="35">
        <v>4173</v>
      </c>
      <c r="D33" s="43" t="str">
        <f t="shared" si="1"/>
        <v>N/A</v>
      </c>
      <c r="E33" s="35">
        <v>4852</v>
      </c>
      <c r="F33" s="43" t="str">
        <f t="shared" si="2"/>
        <v>N/A</v>
      </c>
      <c r="G33" s="35">
        <v>4752</v>
      </c>
      <c r="H33" s="43" t="str">
        <f t="shared" si="3"/>
        <v>N/A</v>
      </c>
      <c r="I33" s="12">
        <v>16.27</v>
      </c>
      <c r="J33" s="12">
        <v>-2.06</v>
      </c>
      <c r="K33" s="44" t="s">
        <v>732</v>
      </c>
      <c r="L33" s="9" t="str">
        <f t="shared" si="0"/>
        <v>Yes</v>
      </c>
    </row>
    <row r="34" spans="1:12" x14ac:dyDescent="0.2">
      <c r="A34" s="3" t="s">
        <v>105</v>
      </c>
      <c r="B34" s="34" t="s">
        <v>217</v>
      </c>
      <c r="C34" s="35">
        <v>70039</v>
      </c>
      <c r="D34" s="43" t="str">
        <f t="shared" si="1"/>
        <v>N/A</v>
      </c>
      <c r="E34" s="35">
        <v>77355</v>
      </c>
      <c r="F34" s="43" t="str">
        <f t="shared" si="2"/>
        <v>N/A</v>
      </c>
      <c r="G34" s="35">
        <v>83176</v>
      </c>
      <c r="H34" s="43" t="str">
        <f t="shared" si="3"/>
        <v>N/A</v>
      </c>
      <c r="I34" s="12">
        <v>10.45</v>
      </c>
      <c r="J34" s="12">
        <v>7.5250000000000004</v>
      </c>
      <c r="K34" s="44" t="s">
        <v>732</v>
      </c>
      <c r="L34" s="9" t="str">
        <f t="shared" si="0"/>
        <v>Yes</v>
      </c>
    </row>
    <row r="35" spans="1:12" x14ac:dyDescent="0.2">
      <c r="A35" s="3" t="s">
        <v>1001</v>
      </c>
      <c r="B35" s="34" t="s">
        <v>217</v>
      </c>
      <c r="C35" s="35">
        <v>25993</v>
      </c>
      <c r="D35" s="43" t="str">
        <f t="shared" si="1"/>
        <v>N/A</v>
      </c>
      <c r="E35" s="35">
        <v>29376</v>
      </c>
      <c r="F35" s="43" t="str">
        <f t="shared" si="2"/>
        <v>N/A</v>
      </c>
      <c r="G35" s="35">
        <v>34290</v>
      </c>
      <c r="H35" s="43" t="str">
        <f t="shared" si="3"/>
        <v>N/A</v>
      </c>
      <c r="I35" s="12">
        <v>13.02</v>
      </c>
      <c r="J35" s="12">
        <v>16.73</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25779</v>
      </c>
      <c r="D38" s="43" t="str">
        <f t="shared" si="1"/>
        <v>N/A</v>
      </c>
      <c r="E38" s="35">
        <v>28468</v>
      </c>
      <c r="F38" s="43" t="str">
        <f t="shared" si="2"/>
        <v>N/A</v>
      </c>
      <c r="G38" s="35">
        <v>30156</v>
      </c>
      <c r="H38" s="43" t="str">
        <f t="shared" si="3"/>
        <v>N/A</v>
      </c>
      <c r="I38" s="12">
        <v>10.43</v>
      </c>
      <c r="J38" s="12">
        <v>5.9290000000000003</v>
      </c>
      <c r="K38" s="44" t="s">
        <v>732</v>
      </c>
      <c r="L38" s="9" t="str">
        <f t="shared" si="0"/>
        <v>Yes</v>
      </c>
    </row>
    <row r="39" spans="1:12" x14ac:dyDescent="0.2">
      <c r="A39" s="3" t="s">
        <v>1005</v>
      </c>
      <c r="B39" s="34" t="s">
        <v>217</v>
      </c>
      <c r="C39" s="35">
        <v>490</v>
      </c>
      <c r="D39" s="43" t="str">
        <f t="shared" si="1"/>
        <v>N/A</v>
      </c>
      <c r="E39" s="35">
        <v>464</v>
      </c>
      <c r="F39" s="43" t="str">
        <f t="shared" si="2"/>
        <v>N/A</v>
      </c>
      <c r="G39" s="35">
        <v>559</v>
      </c>
      <c r="H39" s="43" t="str">
        <f t="shared" si="3"/>
        <v>N/A</v>
      </c>
      <c r="I39" s="12">
        <v>-5.31</v>
      </c>
      <c r="J39" s="12">
        <v>20.47</v>
      </c>
      <c r="K39" s="44" t="s">
        <v>732</v>
      </c>
      <c r="L39" s="9" t="str">
        <f t="shared" si="0"/>
        <v>Yes</v>
      </c>
    </row>
    <row r="40" spans="1:12" x14ac:dyDescent="0.2">
      <c r="A40" s="3" t="s">
        <v>1006</v>
      </c>
      <c r="B40" s="34" t="s">
        <v>217</v>
      </c>
      <c r="C40" s="35">
        <v>17777</v>
      </c>
      <c r="D40" s="43" t="str">
        <f t="shared" si="1"/>
        <v>N/A</v>
      </c>
      <c r="E40" s="35">
        <v>19047</v>
      </c>
      <c r="F40" s="43" t="str">
        <f t="shared" si="2"/>
        <v>N/A</v>
      </c>
      <c r="G40" s="35">
        <v>18171</v>
      </c>
      <c r="H40" s="43" t="str">
        <f t="shared" si="3"/>
        <v>N/A</v>
      </c>
      <c r="I40" s="12">
        <v>7.1440000000000001</v>
      </c>
      <c r="J40" s="12">
        <v>-4.5999999999999996</v>
      </c>
      <c r="K40" s="44" t="s">
        <v>732</v>
      </c>
      <c r="L40" s="9" t="str">
        <f t="shared" si="0"/>
        <v>Yes</v>
      </c>
    </row>
    <row r="41" spans="1:12" x14ac:dyDescent="0.2">
      <c r="A41" s="45" t="s">
        <v>84</v>
      </c>
      <c r="B41" s="34" t="s">
        <v>217</v>
      </c>
      <c r="C41" s="46">
        <v>2772856580</v>
      </c>
      <c r="D41" s="43" t="str">
        <f t="shared" si="1"/>
        <v>N/A</v>
      </c>
      <c r="E41" s="46">
        <v>2887905141</v>
      </c>
      <c r="F41" s="43" t="str">
        <f t="shared" si="2"/>
        <v>N/A</v>
      </c>
      <c r="G41" s="46">
        <v>3108764813</v>
      </c>
      <c r="H41" s="43" t="str">
        <f t="shared" si="3"/>
        <v>N/A</v>
      </c>
      <c r="I41" s="12">
        <v>4.149</v>
      </c>
      <c r="J41" s="12">
        <v>7.6479999999999997</v>
      </c>
      <c r="K41" s="44" t="s">
        <v>732</v>
      </c>
      <c r="L41" s="9" t="str">
        <f t="shared" si="0"/>
        <v>Yes</v>
      </c>
    </row>
    <row r="42" spans="1:12" x14ac:dyDescent="0.2">
      <c r="A42" s="45" t="s">
        <v>1503</v>
      </c>
      <c r="B42" s="34" t="s">
        <v>217</v>
      </c>
      <c r="C42" s="46">
        <v>3824.6666933000001</v>
      </c>
      <c r="D42" s="43" t="str">
        <f t="shared" si="1"/>
        <v>N/A</v>
      </c>
      <c r="E42" s="46">
        <v>3763.4391522999999</v>
      </c>
      <c r="F42" s="43" t="str">
        <f t="shared" si="2"/>
        <v>N/A</v>
      </c>
      <c r="G42" s="46">
        <v>3786.0423584</v>
      </c>
      <c r="H42" s="43" t="str">
        <f t="shared" si="3"/>
        <v>N/A</v>
      </c>
      <c r="I42" s="12">
        <v>-1.6</v>
      </c>
      <c r="J42" s="12">
        <v>0.60060000000000002</v>
      </c>
      <c r="K42" s="44" t="s">
        <v>732</v>
      </c>
      <c r="L42" s="9" t="str">
        <f t="shared" si="0"/>
        <v>Yes</v>
      </c>
    </row>
    <row r="43" spans="1:12" x14ac:dyDescent="0.2">
      <c r="A43" s="45" t="s">
        <v>1504</v>
      </c>
      <c r="B43" s="34" t="s">
        <v>217</v>
      </c>
      <c r="C43" s="46">
        <v>4231.5534557000001</v>
      </c>
      <c r="D43" s="43" t="str">
        <f t="shared" si="1"/>
        <v>N/A</v>
      </c>
      <c r="E43" s="46">
        <v>4113.5085633999997</v>
      </c>
      <c r="F43" s="43" t="str">
        <f t="shared" si="2"/>
        <v>N/A</v>
      </c>
      <c r="G43" s="46">
        <v>4160.9979829000004</v>
      </c>
      <c r="H43" s="43" t="str">
        <f t="shared" si="3"/>
        <v>N/A</v>
      </c>
      <c r="I43" s="12">
        <v>-2.79</v>
      </c>
      <c r="J43" s="12">
        <v>1.1539999999999999</v>
      </c>
      <c r="K43" s="44" t="s">
        <v>732</v>
      </c>
      <c r="L43" s="9" t="str">
        <f t="shared" si="0"/>
        <v>Yes</v>
      </c>
    </row>
    <row r="44" spans="1:12" x14ac:dyDescent="0.2">
      <c r="A44" s="4" t="s">
        <v>107</v>
      </c>
      <c r="B44" s="34" t="s">
        <v>217</v>
      </c>
      <c r="C44" s="46">
        <v>470901537</v>
      </c>
      <c r="D44" s="43" t="str">
        <f t="shared" si="1"/>
        <v>N/A</v>
      </c>
      <c r="E44" s="46">
        <v>564883838</v>
      </c>
      <c r="F44" s="43" t="str">
        <f t="shared" si="2"/>
        <v>N/A</v>
      </c>
      <c r="G44" s="46">
        <v>477526562</v>
      </c>
      <c r="H44" s="43" t="str">
        <f t="shared" si="3"/>
        <v>N/A</v>
      </c>
      <c r="I44" s="12">
        <v>19.96</v>
      </c>
      <c r="J44" s="12">
        <v>-15.5</v>
      </c>
      <c r="K44" s="44" t="s">
        <v>732</v>
      </c>
      <c r="L44" s="9" t="str">
        <f t="shared" si="0"/>
        <v>Yes</v>
      </c>
    </row>
    <row r="45" spans="1:12" x14ac:dyDescent="0.2">
      <c r="A45" s="45" t="s">
        <v>162</v>
      </c>
      <c r="B45" s="47" t="s">
        <v>221</v>
      </c>
      <c r="C45" s="1">
        <v>268</v>
      </c>
      <c r="D45" s="43" t="str">
        <f>IF($B45="N/A","N/A",IF(C45&gt;0,"No",IF(C45&lt;0,"No","Yes")))</f>
        <v>No</v>
      </c>
      <c r="E45" s="1">
        <v>175</v>
      </c>
      <c r="F45" s="43" t="str">
        <f>IF($B45="N/A","N/A",IF(E45&gt;0,"No",IF(E45&lt;0,"No","Yes")))</f>
        <v>No</v>
      </c>
      <c r="G45" s="1">
        <v>108</v>
      </c>
      <c r="H45" s="43" t="str">
        <f>IF($B45="N/A","N/A",IF(G45&gt;0,"No",IF(G45&lt;0,"No","Yes")))</f>
        <v>No</v>
      </c>
      <c r="I45" s="12">
        <v>-34.700000000000003</v>
      </c>
      <c r="J45" s="12">
        <v>-38.299999999999997</v>
      </c>
      <c r="K45" s="44" t="s">
        <v>732</v>
      </c>
      <c r="L45" s="9" t="str">
        <f t="shared" si="0"/>
        <v>No</v>
      </c>
    </row>
    <row r="46" spans="1:12" x14ac:dyDescent="0.2">
      <c r="A46" s="45" t="s">
        <v>160</v>
      </c>
      <c r="B46" s="34" t="s">
        <v>217</v>
      </c>
      <c r="C46" s="46">
        <v>6948</v>
      </c>
      <c r="D46" s="43" t="str">
        <f t="shared" ref="D46:D47" si="4">IF($B46="N/A","N/A",IF(C46&gt;10,"No",IF(C46&lt;-10,"No","Yes")))</f>
        <v>N/A</v>
      </c>
      <c r="E46" s="46">
        <v>3900</v>
      </c>
      <c r="F46" s="43" t="str">
        <f t="shared" ref="F46:F47" si="5">IF($B46="N/A","N/A",IF(E46&gt;10,"No",IF(E46&lt;-10,"No","Yes")))</f>
        <v>N/A</v>
      </c>
      <c r="G46" s="46">
        <v>4875</v>
      </c>
      <c r="H46" s="43" t="str">
        <f t="shared" ref="H46:H47" si="6">IF($B46="N/A","N/A",IF(G46&gt;10,"No",IF(G46&lt;-10,"No","Yes")))</f>
        <v>N/A</v>
      </c>
      <c r="I46" s="12">
        <v>-43.9</v>
      </c>
      <c r="J46" s="12">
        <v>25</v>
      </c>
      <c r="K46" s="44" t="s">
        <v>732</v>
      </c>
      <c r="L46" s="9" t="str">
        <f t="shared" si="0"/>
        <v>Yes</v>
      </c>
    </row>
    <row r="47" spans="1:12" x14ac:dyDescent="0.2">
      <c r="A47" s="45" t="s">
        <v>1290</v>
      </c>
      <c r="B47" s="34" t="s">
        <v>217</v>
      </c>
      <c r="C47" s="46">
        <v>25.925373134000001</v>
      </c>
      <c r="D47" s="43" t="str">
        <f t="shared" si="4"/>
        <v>N/A</v>
      </c>
      <c r="E47" s="46">
        <v>22.285714286000001</v>
      </c>
      <c r="F47" s="43" t="str">
        <f t="shared" si="5"/>
        <v>N/A</v>
      </c>
      <c r="G47" s="46">
        <v>45.138888889</v>
      </c>
      <c r="H47" s="43" t="str">
        <f t="shared" si="6"/>
        <v>N/A</v>
      </c>
      <c r="I47" s="12">
        <v>-14</v>
      </c>
      <c r="J47" s="12">
        <v>102.5</v>
      </c>
      <c r="K47" s="44" t="s">
        <v>732</v>
      </c>
      <c r="L47" s="9" t="str">
        <f>IF(J47="Div by 0", "N/A", IF(OR(J47="N/A",K47="N/A"),"N/A", IF(J47&gt;VALUE(MID(K47,1,2)), "No", IF(J47&lt;-1*VALUE(MID(K47,1,2)), "No", "Yes"))))</f>
        <v>No</v>
      </c>
    </row>
    <row r="48" spans="1:12" x14ac:dyDescent="0.2">
      <c r="A48" s="45" t="s">
        <v>1505</v>
      </c>
      <c r="B48" s="34" t="s">
        <v>217</v>
      </c>
      <c r="C48" s="46">
        <v>20049.959498</v>
      </c>
      <c r="D48" s="43" t="str">
        <f t="shared" ref="D48:D74" si="7">IF($B48="N/A","N/A",IF(C48&gt;10,"No",IF(C48&lt;-10,"No","Yes")))</f>
        <v>N/A</v>
      </c>
      <c r="E48" s="46">
        <v>22233.755058999999</v>
      </c>
      <c r="F48" s="43" t="str">
        <f t="shared" ref="F48:F74" si="8">IF($B48="N/A","N/A",IF(E48&gt;10,"No",IF(E48&lt;-10,"No","Yes")))</f>
        <v>N/A</v>
      </c>
      <c r="G48" s="46">
        <v>22049.710548999999</v>
      </c>
      <c r="H48" s="43" t="str">
        <f t="shared" ref="H48:H74" si="9">IF($B48="N/A","N/A",IF(G48&gt;10,"No",IF(G48&lt;-10,"No","Yes")))</f>
        <v>N/A</v>
      </c>
      <c r="I48" s="12">
        <v>10.89</v>
      </c>
      <c r="J48" s="12">
        <v>-0.82799999999999996</v>
      </c>
      <c r="K48" s="44" t="s">
        <v>732</v>
      </c>
      <c r="L48" s="9" t="str">
        <f t="shared" ref="L48:L74" si="10">IF(J48="Div by 0", "N/A", IF(K48="N/A","N/A", IF(J48&gt;VALUE(MID(K48,1,2)), "No", IF(J48&lt;-1*VALUE(MID(K48,1,2)), "No", "Yes"))))</f>
        <v>Yes</v>
      </c>
    </row>
    <row r="49" spans="1:12" x14ac:dyDescent="0.2">
      <c r="A49" s="45" t="s">
        <v>1506</v>
      </c>
      <c r="B49" s="34" t="s">
        <v>217</v>
      </c>
      <c r="C49" s="46">
        <v>3454.6412126</v>
      </c>
      <c r="D49" s="43" t="str">
        <f t="shared" si="7"/>
        <v>N/A</v>
      </c>
      <c r="E49" s="46">
        <v>3529.7407745999999</v>
      </c>
      <c r="F49" s="43" t="str">
        <f t="shared" si="8"/>
        <v>N/A</v>
      </c>
      <c r="G49" s="46">
        <v>3290.8288250999999</v>
      </c>
      <c r="H49" s="43" t="str">
        <f t="shared" si="9"/>
        <v>N/A</v>
      </c>
      <c r="I49" s="12">
        <v>2.1739999999999999</v>
      </c>
      <c r="J49" s="12">
        <v>-6.77</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2440.4052443</v>
      </c>
      <c r="D51" s="43" t="str">
        <f t="shared" si="7"/>
        <v>N/A</v>
      </c>
      <c r="E51" s="46">
        <v>5356.1367925000004</v>
      </c>
      <c r="F51" s="43" t="str">
        <f t="shared" si="8"/>
        <v>N/A</v>
      </c>
      <c r="G51" s="46">
        <v>5773.4509201999999</v>
      </c>
      <c r="H51" s="43" t="str">
        <f t="shared" si="9"/>
        <v>N/A</v>
      </c>
      <c r="I51" s="12">
        <v>119.5</v>
      </c>
      <c r="J51" s="12">
        <v>7.7910000000000004</v>
      </c>
      <c r="K51" s="44" t="s">
        <v>732</v>
      </c>
      <c r="L51" s="9" t="str">
        <f t="shared" si="10"/>
        <v>Yes</v>
      </c>
    </row>
    <row r="52" spans="1:12" x14ac:dyDescent="0.2">
      <c r="A52" s="45" t="s">
        <v>1509</v>
      </c>
      <c r="B52" s="34" t="s">
        <v>217</v>
      </c>
      <c r="C52" s="46">
        <v>34450.347903000002</v>
      </c>
      <c r="D52" s="43" t="str">
        <f t="shared" si="7"/>
        <v>N/A</v>
      </c>
      <c r="E52" s="46">
        <v>36493.257031000001</v>
      </c>
      <c r="F52" s="43" t="str">
        <f t="shared" si="8"/>
        <v>N/A</v>
      </c>
      <c r="G52" s="46">
        <v>36400.819427000002</v>
      </c>
      <c r="H52" s="43" t="str">
        <f t="shared" si="9"/>
        <v>N/A</v>
      </c>
      <c r="I52" s="12">
        <v>5.93</v>
      </c>
      <c r="J52" s="12">
        <v>-0.253</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7598.4394634</v>
      </c>
      <c r="D54" s="43" t="str">
        <f t="shared" si="7"/>
        <v>N/A</v>
      </c>
      <c r="E54" s="46">
        <v>7737.3083797999998</v>
      </c>
      <c r="F54" s="43" t="str">
        <f t="shared" si="8"/>
        <v>N/A</v>
      </c>
      <c r="G54" s="46">
        <v>8229.3559325000006</v>
      </c>
      <c r="H54" s="43" t="str">
        <f t="shared" si="9"/>
        <v>N/A</v>
      </c>
      <c r="I54" s="12">
        <v>1.8280000000000001</v>
      </c>
      <c r="J54" s="12">
        <v>6.359</v>
      </c>
      <c r="K54" s="44" t="s">
        <v>732</v>
      </c>
      <c r="L54" s="9" t="str">
        <f t="shared" si="10"/>
        <v>Yes</v>
      </c>
    </row>
    <row r="55" spans="1:12" x14ac:dyDescent="0.2">
      <c r="A55" s="45" t="s">
        <v>1512</v>
      </c>
      <c r="B55" s="34" t="s">
        <v>217</v>
      </c>
      <c r="C55" s="46">
        <v>6434.5848211000002</v>
      </c>
      <c r="D55" s="43" t="str">
        <f t="shared" si="7"/>
        <v>N/A</v>
      </c>
      <c r="E55" s="46">
        <v>6517.2272802999996</v>
      </c>
      <c r="F55" s="43" t="str">
        <f t="shared" si="8"/>
        <v>N/A</v>
      </c>
      <c r="G55" s="46">
        <v>6999.6682330000003</v>
      </c>
      <c r="H55" s="43" t="str">
        <f t="shared" si="9"/>
        <v>N/A</v>
      </c>
      <c r="I55" s="12">
        <v>1.284</v>
      </c>
      <c r="J55" s="12">
        <v>7.4029999999999996</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4023.0094614</v>
      </c>
      <c r="D57" s="43" t="str">
        <f t="shared" si="7"/>
        <v>N/A</v>
      </c>
      <c r="E57" s="46">
        <v>4722.3561939000001</v>
      </c>
      <c r="F57" s="43" t="str">
        <f t="shared" si="8"/>
        <v>N/A</v>
      </c>
      <c r="G57" s="46">
        <v>5577.5720394999998</v>
      </c>
      <c r="H57" s="43" t="str">
        <f t="shared" si="9"/>
        <v>N/A</v>
      </c>
      <c r="I57" s="12">
        <v>17.38</v>
      </c>
      <c r="J57" s="12">
        <v>18.11</v>
      </c>
      <c r="K57" s="44" t="s">
        <v>732</v>
      </c>
      <c r="L57" s="9" t="str">
        <f t="shared" si="10"/>
        <v>Yes</v>
      </c>
    </row>
    <row r="58" spans="1:12" x14ac:dyDescent="0.2">
      <c r="A58" s="45" t="s">
        <v>1515</v>
      </c>
      <c r="B58" s="34" t="s">
        <v>217</v>
      </c>
      <c r="C58" s="46">
        <v>28670.349062000001</v>
      </c>
      <c r="D58" s="43" t="str">
        <f t="shared" si="7"/>
        <v>N/A</v>
      </c>
      <c r="E58" s="46">
        <v>29886.419054000002</v>
      </c>
      <c r="F58" s="43" t="str">
        <f t="shared" si="8"/>
        <v>N/A</v>
      </c>
      <c r="G58" s="46">
        <v>30124.625235</v>
      </c>
      <c r="H58" s="43" t="str">
        <f t="shared" si="9"/>
        <v>N/A</v>
      </c>
      <c r="I58" s="12">
        <v>4.242</v>
      </c>
      <c r="J58" s="12">
        <v>0.79700000000000004</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1341.3827835</v>
      </c>
      <c r="D60" s="43" t="str">
        <f t="shared" si="7"/>
        <v>N/A</v>
      </c>
      <c r="E60" s="46">
        <v>1363.0647449000001</v>
      </c>
      <c r="F60" s="43" t="str">
        <f t="shared" si="8"/>
        <v>N/A</v>
      </c>
      <c r="G60" s="46">
        <v>1460.7304752</v>
      </c>
      <c r="H60" s="43" t="str">
        <f t="shared" si="9"/>
        <v>N/A</v>
      </c>
      <c r="I60" s="12">
        <v>1.6160000000000001</v>
      </c>
      <c r="J60" s="12">
        <v>7.165</v>
      </c>
      <c r="K60" s="44" t="s">
        <v>732</v>
      </c>
      <c r="L60" s="9" t="str">
        <f t="shared" si="10"/>
        <v>Yes</v>
      </c>
    </row>
    <row r="61" spans="1:12" x14ac:dyDescent="0.2">
      <c r="A61" s="45" t="s">
        <v>1518</v>
      </c>
      <c r="B61" s="34" t="s">
        <v>217</v>
      </c>
      <c r="C61" s="46">
        <v>1214.074488</v>
      </c>
      <c r="D61" s="43" t="str">
        <f t="shared" si="7"/>
        <v>N/A</v>
      </c>
      <c r="E61" s="46">
        <v>1251.1221539999999</v>
      </c>
      <c r="F61" s="43" t="str">
        <f t="shared" si="8"/>
        <v>N/A</v>
      </c>
      <c r="G61" s="46">
        <v>1367.6214769000001</v>
      </c>
      <c r="H61" s="43" t="str">
        <f t="shared" si="9"/>
        <v>N/A</v>
      </c>
      <c r="I61" s="12">
        <v>3.052</v>
      </c>
      <c r="J61" s="12">
        <v>9.3119999999999994</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1122.0092182999999</v>
      </c>
      <c r="D64" s="43" t="str">
        <f t="shared" si="7"/>
        <v>N/A</v>
      </c>
      <c r="E64" s="46">
        <v>1172.7669395999999</v>
      </c>
      <c r="F64" s="43" t="str">
        <f t="shared" si="8"/>
        <v>N/A</v>
      </c>
      <c r="G64" s="46">
        <v>1299.5408457000001</v>
      </c>
      <c r="H64" s="43" t="str">
        <f t="shared" si="9"/>
        <v>N/A</v>
      </c>
      <c r="I64" s="12">
        <v>4.524</v>
      </c>
      <c r="J64" s="12">
        <v>10.81</v>
      </c>
      <c r="K64" s="44" t="s">
        <v>732</v>
      </c>
      <c r="L64" s="9" t="str">
        <f t="shared" si="10"/>
        <v>Yes</v>
      </c>
    </row>
    <row r="65" spans="1:12" x14ac:dyDescent="0.2">
      <c r="A65" s="45" t="s">
        <v>1522</v>
      </c>
      <c r="B65" s="34" t="s">
        <v>217</v>
      </c>
      <c r="C65" s="46">
        <v>1943.3350564</v>
      </c>
      <c r="D65" s="43" t="str">
        <f t="shared" si="7"/>
        <v>N/A</v>
      </c>
      <c r="E65" s="46">
        <v>2211.5877789000001</v>
      </c>
      <c r="F65" s="43" t="str">
        <f t="shared" si="8"/>
        <v>N/A</v>
      </c>
      <c r="G65" s="46">
        <v>3094.4552546999998</v>
      </c>
      <c r="H65" s="43" t="str">
        <f t="shared" si="9"/>
        <v>N/A</v>
      </c>
      <c r="I65" s="12">
        <v>13.8</v>
      </c>
      <c r="J65" s="12">
        <v>39.92</v>
      </c>
      <c r="K65" s="44" t="s">
        <v>732</v>
      </c>
      <c r="L65" s="9" t="str">
        <f t="shared" si="10"/>
        <v>No</v>
      </c>
    </row>
    <row r="66" spans="1:12" x14ac:dyDescent="0.2">
      <c r="A66" s="45" t="s">
        <v>1523</v>
      </c>
      <c r="B66" s="34" t="s">
        <v>217</v>
      </c>
      <c r="C66" s="46">
        <v>9772.6883407999994</v>
      </c>
      <c r="D66" s="43" t="str">
        <f t="shared" si="7"/>
        <v>N/A</v>
      </c>
      <c r="E66" s="46">
        <v>8860.3159360000009</v>
      </c>
      <c r="F66" s="43" t="str">
        <f t="shared" si="8"/>
        <v>N/A</v>
      </c>
      <c r="G66" s="46">
        <v>8573.8440069000007</v>
      </c>
      <c r="H66" s="43" t="str">
        <f t="shared" si="9"/>
        <v>N/A</v>
      </c>
      <c r="I66" s="12">
        <v>-9.34</v>
      </c>
      <c r="J66" s="12">
        <v>-3.23</v>
      </c>
      <c r="K66" s="44" t="s">
        <v>732</v>
      </c>
      <c r="L66" s="9" t="str">
        <f t="shared" si="10"/>
        <v>Yes</v>
      </c>
    </row>
    <row r="67" spans="1:12" x14ac:dyDescent="0.2">
      <c r="A67" s="45" t="s">
        <v>1524</v>
      </c>
      <c r="B67" s="34" t="s">
        <v>217</v>
      </c>
      <c r="C67" s="46">
        <v>3777.3841361</v>
      </c>
      <c r="D67" s="43" t="str">
        <f t="shared" si="7"/>
        <v>N/A</v>
      </c>
      <c r="E67" s="46">
        <v>3412.7473206999998</v>
      </c>
      <c r="F67" s="43" t="str">
        <f t="shared" si="8"/>
        <v>N/A</v>
      </c>
      <c r="G67" s="46">
        <v>1386.6069024000001</v>
      </c>
      <c r="H67" s="43" t="str">
        <f t="shared" si="9"/>
        <v>N/A</v>
      </c>
      <c r="I67" s="12">
        <v>-9.65</v>
      </c>
      <c r="J67" s="12">
        <v>-59.4</v>
      </c>
      <c r="K67" s="44" t="s">
        <v>732</v>
      </c>
      <c r="L67" s="9" t="str">
        <f t="shared" si="10"/>
        <v>No</v>
      </c>
    </row>
    <row r="68" spans="1:12" x14ac:dyDescent="0.2">
      <c r="A68" s="45" t="s">
        <v>1525</v>
      </c>
      <c r="B68" s="34" t="s">
        <v>217</v>
      </c>
      <c r="C68" s="46">
        <v>2789.5455532000001</v>
      </c>
      <c r="D68" s="43" t="str">
        <f t="shared" si="7"/>
        <v>N/A</v>
      </c>
      <c r="E68" s="46">
        <v>2424.4875443999999</v>
      </c>
      <c r="F68" s="43" t="str">
        <f t="shared" si="8"/>
        <v>N/A</v>
      </c>
      <c r="G68" s="46">
        <v>2086.4843464</v>
      </c>
      <c r="H68" s="43" t="str">
        <f t="shared" si="9"/>
        <v>N/A</v>
      </c>
      <c r="I68" s="12">
        <v>-13.1</v>
      </c>
      <c r="J68" s="12">
        <v>-13.9</v>
      </c>
      <c r="K68" s="44" t="s">
        <v>732</v>
      </c>
      <c r="L68" s="9" t="str">
        <f t="shared" si="10"/>
        <v>Yes</v>
      </c>
    </row>
    <row r="69" spans="1:12" x14ac:dyDescent="0.2">
      <c r="A69" s="45" t="s">
        <v>1526</v>
      </c>
      <c r="B69" s="34" t="s">
        <v>217</v>
      </c>
      <c r="C69" s="46">
        <v>2443.9219404999999</v>
      </c>
      <c r="D69" s="43" t="str">
        <f t="shared" si="7"/>
        <v>N/A</v>
      </c>
      <c r="E69" s="46">
        <v>2441.8210783999998</v>
      </c>
      <c r="F69" s="43" t="str">
        <f t="shared" si="8"/>
        <v>N/A</v>
      </c>
      <c r="G69" s="46">
        <v>2498.2626129999999</v>
      </c>
      <c r="H69" s="43" t="str">
        <f t="shared" si="9"/>
        <v>N/A</v>
      </c>
      <c r="I69" s="12">
        <v>-8.5999999999999993E-2</v>
      </c>
      <c r="J69" s="12">
        <v>2.3109999999999999</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2078.8765274000002</v>
      </c>
      <c r="D72" s="43" t="str">
        <f t="shared" si="7"/>
        <v>N/A</v>
      </c>
      <c r="E72" s="46">
        <v>1701.3645497</v>
      </c>
      <c r="F72" s="43" t="str">
        <f t="shared" si="8"/>
        <v>N/A</v>
      </c>
      <c r="G72" s="46">
        <v>2072.2842884000002</v>
      </c>
      <c r="H72" s="43" t="str">
        <f t="shared" si="9"/>
        <v>N/A</v>
      </c>
      <c r="I72" s="12">
        <v>-18.2</v>
      </c>
      <c r="J72" s="12">
        <v>21.8</v>
      </c>
      <c r="K72" s="44" t="s">
        <v>732</v>
      </c>
      <c r="L72" s="9" t="str">
        <f t="shared" si="10"/>
        <v>Yes</v>
      </c>
    </row>
    <row r="73" spans="1:12" x14ac:dyDescent="0.2">
      <c r="A73" s="45" t="s">
        <v>1530</v>
      </c>
      <c r="B73" s="34" t="s">
        <v>217</v>
      </c>
      <c r="C73" s="46">
        <v>1918.555102</v>
      </c>
      <c r="D73" s="43" t="str">
        <f t="shared" si="7"/>
        <v>N/A</v>
      </c>
      <c r="E73" s="46">
        <v>1788.8426724000001</v>
      </c>
      <c r="F73" s="43" t="str">
        <f t="shared" si="8"/>
        <v>N/A</v>
      </c>
      <c r="G73" s="46">
        <v>1996.7871199000001</v>
      </c>
      <c r="H73" s="43" t="str">
        <f t="shared" si="9"/>
        <v>N/A</v>
      </c>
      <c r="I73" s="12">
        <v>-6.76</v>
      </c>
      <c r="J73" s="12">
        <v>11.62</v>
      </c>
      <c r="K73" s="44" t="s">
        <v>732</v>
      </c>
      <c r="L73" s="9" t="str">
        <f t="shared" si="10"/>
        <v>Yes</v>
      </c>
    </row>
    <row r="74" spans="1:12" x14ac:dyDescent="0.2">
      <c r="A74" s="45" t="s">
        <v>1531</v>
      </c>
      <c r="B74" s="34" t="s">
        <v>217</v>
      </c>
      <c r="C74" s="46">
        <v>4349.4778647000003</v>
      </c>
      <c r="D74" s="43" t="str">
        <f t="shared" si="7"/>
        <v>N/A</v>
      </c>
      <c r="E74" s="46">
        <v>3494.0320784999999</v>
      </c>
      <c r="F74" s="43" t="str">
        <f t="shared" si="8"/>
        <v>N/A</v>
      </c>
      <c r="G74" s="46">
        <v>1335.7541137000001</v>
      </c>
      <c r="H74" s="43" t="str">
        <f t="shared" si="9"/>
        <v>N/A</v>
      </c>
      <c r="I74" s="12">
        <v>-19.7</v>
      </c>
      <c r="J74" s="12">
        <v>-61.8</v>
      </c>
      <c r="K74" s="44" t="s">
        <v>732</v>
      </c>
      <c r="L74" s="9" t="str">
        <f t="shared" si="10"/>
        <v>No</v>
      </c>
    </row>
    <row r="75" spans="1:12" x14ac:dyDescent="0.2">
      <c r="A75" s="45" t="s">
        <v>1613</v>
      </c>
      <c r="B75" s="34" t="s">
        <v>217</v>
      </c>
      <c r="C75" s="46">
        <v>43180806</v>
      </c>
      <c r="D75" s="43" t="str">
        <f t="shared" ref="D75:D144" si="11">IF($B75="N/A","N/A",IF(C75&gt;10,"No",IF(C75&lt;-10,"No","Yes")))</f>
        <v>N/A</v>
      </c>
      <c r="E75" s="46">
        <v>44289602</v>
      </c>
      <c r="F75" s="43" t="str">
        <f t="shared" ref="F75:F144" si="12">IF($B75="N/A","N/A",IF(E75&gt;10,"No",IF(E75&lt;-10,"No","Yes")))</f>
        <v>N/A</v>
      </c>
      <c r="G75" s="46">
        <v>211616933</v>
      </c>
      <c r="H75" s="43" t="str">
        <f t="shared" ref="H75:H144" si="13">IF($B75="N/A","N/A",IF(G75&gt;10,"No",IF(G75&lt;-10,"No","Yes")))</f>
        <v>N/A</v>
      </c>
      <c r="I75" s="12">
        <v>2.5680000000000001</v>
      </c>
      <c r="J75" s="12">
        <v>377.8</v>
      </c>
      <c r="K75" s="44" t="s">
        <v>732</v>
      </c>
      <c r="L75" s="9" t="str">
        <f t="shared" ref="L75:L135" si="14">IF(J75="Div by 0", "N/A", IF(K75="N/A","N/A", IF(J75&gt;VALUE(MID(K75,1,2)), "No", IF(J75&lt;-1*VALUE(MID(K75,1,2)), "No", "Yes"))))</f>
        <v>No</v>
      </c>
    </row>
    <row r="76" spans="1:12" x14ac:dyDescent="0.2">
      <c r="A76" s="45" t="s">
        <v>598</v>
      </c>
      <c r="B76" s="34" t="s">
        <v>217</v>
      </c>
      <c r="C76" s="35">
        <v>24546</v>
      </c>
      <c r="D76" s="43" t="str">
        <f t="shared" si="11"/>
        <v>N/A</v>
      </c>
      <c r="E76" s="35">
        <v>23781</v>
      </c>
      <c r="F76" s="43" t="str">
        <f t="shared" si="12"/>
        <v>N/A</v>
      </c>
      <c r="G76" s="35">
        <v>50670</v>
      </c>
      <c r="H76" s="43" t="str">
        <f t="shared" si="13"/>
        <v>N/A</v>
      </c>
      <c r="I76" s="12">
        <v>-3.12</v>
      </c>
      <c r="J76" s="12">
        <v>113.1</v>
      </c>
      <c r="K76" s="44" t="s">
        <v>732</v>
      </c>
      <c r="L76" s="9" t="str">
        <f t="shared" si="14"/>
        <v>No</v>
      </c>
    </row>
    <row r="77" spans="1:12" x14ac:dyDescent="0.2">
      <c r="A77" s="45" t="s">
        <v>1440</v>
      </c>
      <c r="B77" s="34" t="s">
        <v>217</v>
      </c>
      <c r="C77" s="46">
        <v>1759.1789294</v>
      </c>
      <c r="D77" s="43" t="str">
        <f t="shared" si="11"/>
        <v>N/A</v>
      </c>
      <c r="E77" s="46">
        <v>1862.3944325</v>
      </c>
      <c r="F77" s="43" t="str">
        <f t="shared" si="12"/>
        <v>N/A</v>
      </c>
      <c r="G77" s="46">
        <v>4176.3752318999996</v>
      </c>
      <c r="H77" s="43" t="str">
        <f t="shared" si="13"/>
        <v>N/A</v>
      </c>
      <c r="I77" s="12">
        <v>5.867</v>
      </c>
      <c r="J77" s="12">
        <v>124.2</v>
      </c>
      <c r="K77" s="44" t="s">
        <v>732</v>
      </c>
      <c r="L77" s="9" t="str">
        <f t="shared" si="14"/>
        <v>No</v>
      </c>
    </row>
    <row r="78" spans="1:12" x14ac:dyDescent="0.2">
      <c r="A78" s="45" t="s">
        <v>1441</v>
      </c>
      <c r="B78" s="34" t="s">
        <v>217</v>
      </c>
      <c r="C78" s="35">
        <v>0.6374154648</v>
      </c>
      <c r="D78" s="43" t="str">
        <f t="shared" si="11"/>
        <v>N/A</v>
      </c>
      <c r="E78" s="35">
        <v>0.67709516000000003</v>
      </c>
      <c r="F78" s="43" t="str">
        <f t="shared" si="12"/>
        <v>N/A</v>
      </c>
      <c r="G78" s="35">
        <v>2.9144661534999998</v>
      </c>
      <c r="H78" s="43" t="str">
        <f t="shared" si="13"/>
        <v>N/A</v>
      </c>
      <c r="I78" s="12">
        <v>6.2249999999999996</v>
      </c>
      <c r="J78" s="12">
        <v>330.4</v>
      </c>
      <c r="K78" s="44" t="s">
        <v>732</v>
      </c>
      <c r="L78" s="9" t="str">
        <f t="shared" si="14"/>
        <v>No</v>
      </c>
    </row>
    <row r="79" spans="1:12" ht="25.5" x14ac:dyDescent="0.2">
      <c r="A79" s="45" t="s">
        <v>599</v>
      </c>
      <c r="B79" s="34" t="s">
        <v>217</v>
      </c>
      <c r="C79" s="46">
        <v>9807814</v>
      </c>
      <c r="D79" s="43" t="str">
        <f t="shared" si="11"/>
        <v>N/A</v>
      </c>
      <c r="E79" s="46">
        <v>8733611</v>
      </c>
      <c r="F79" s="43" t="str">
        <f t="shared" si="12"/>
        <v>N/A</v>
      </c>
      <c r="G79" s="46">
        <v>6745626</v>
      </c>
      <c r="H79" s="43" t="str">
        <f t="shared" si="13"/>
        <v>N/A</v>
      </c>
      <c r="I79" s="12">
        <v>-11</v>
      </c>
      <c r="J79" s="12">
        <v>-22.8</v>
      </c>
      <c r="K79" s="44" t="s">
        <v>732</v>
      </c>
      <c r="L79" s="9" t="str">
        <f t="shared" si="14"/>
        <v>Yes</v>
      </c>
    </row>
    <row r="80" spans="1:12" x14ac:dyDescent="0.2">
      <c r="A80" s="45" t="s">
        <v>600</v>
      </c>
      <c r="B80" s="34" t="s">
        <v>217</v>
      </c>
      <c r="C80" s="35">
        <v>189</v>
      </c>
      <c r="D80" s="43" t="str">
        <f t="shared" si="11"/>
        <v>N/A</v>
      </c>
      <c r="E80" s="35">
        <v>211</v>
      </c>
      <c r="F80" s="43" t="str">
        <f t="shared" si="12"/>
        <v>N/A</v>
      </c>
      <c r="G80" s="35">
        <v>162</v>
      </c>
      <c r="H80" s="43" t="str">
        <f t="shared" si="13"/>
        <v>N/A</v>
      </c>
      <c r="I80" s="12">
        <v>11.64</v>
      </c>
      <c r="J80" s="12">
        <v>-23.2</v>
      </c>
      <c r="K80" s="44" t="s">
        <v>732</v>
      </c>
      <c r="L80" s="9" t="str">
        <f t="shared" si="14"/>
        <v>Yes</v>
      </c>
    </row>
    <row r="81" spans="1:12" x14ac:dyDescent="0.2">
      <c r="A81" s="45" t="s">
        <v>1442</v>
      </c>
      <c r="B81" s="34" t="s">
        <v>217</v>
      </c>
      <c r="C81" s="46">
        <v>51893.195766999997</v>
      </c>
      <c r="D81" s="43" t="str">
        <f t="shared" si="11"/>
        <v>N/A</v>
      </c>
      <c r="E81" s="46">
        <v>41391.521327000002</v>
      </c>
      <c r="F81" s="43" t="str">
        <f t="shared" si="12"/>
        <v>N/A</v>
      </c>
      <c r="G81" s="46">
        <v>41639.666666999998</v>
      </c>
      <c r="H81" s="43" t="str">
        <f t="shared" si="13"/>
        <v>N/A</v>
      </c>
      <c r="I81" s="12">
        <v>-20.2</v>
      </c>
      <c r="J81" s="12">
        <v>0.59950000000000003</v>
      </c>
      <c r="K81" s="44" t="s">
        <v>732</v>
      </c>
      <c r="L81" s="9" t="str">
        <f t="shared" si="14"/>
        <v>Yes</v>
      </c>
    </row>
    <row r="82" spans="1:12" ht="25.5" x14ac:dyDescent="0.2">
      <c r="A82" s="45" t="s">
        <v>601</v>
      </c>
      <c r="B82" s="34" t="s">
        <v>217</v>
      </c>
      <c r="C82" s="46">
        <v>50177439</v>
      </c>
      <c r="D82" s="43" t="str">
        <f t="shared" si="11"/>
        <v>N/A</v>
      </c>
      <c r="E82" s="46">
        <v>49199929</v>
      </c>
      <c r="F82" s="43" t="str">
        <f t="shared" si="12"/>
        <v>N/A</v>
      </c>
      <c r="G82" s="46">
        <v>56245050</v>
      </c>
      <c r="H82" s="43" t="str">
        <f t="shared" si="13"/>
        <v>N/A</v>
      </c>
      <c r="I82" s="12">
        <v>-1.95</v>
      </c>
      <c r="J82" s="12">
        <v>14.32</v>
      </c>
      <c r="K82" s="44" t="s">
        <v>732</v>
      </c>
      <c r="L82" s="9" t="str">
        <f t="shared" si="14"/>
        <v>Yes</v>
      </c>
    </row>
    <row r="83" spans="1:12" x14ac:dyDescent="0.2">
      <c r="A83" s="45" t="s">
        <v>602</v>
      </c>
      <c r="B83" s="34" t="s">
        <v>217</v>
      </c>
      <c r="C83" s="35">
        <v>2190</v>
      </c>
      <c r="D83" s="43" t="str">
        <f t="shared" si="11"/>
        <v>N/A</v>
      </c>
      <c r="E83" s="35">
        <v>2167</v>
      </c>
      <c r="F83" s="43" t="str">
        <f t="shared" si="12"/>
        <v>N/A</v>
      </c>
      <c r="G83" s="35">
        <v>2370</v>
      </c>
      <c r="H83" s="43" t="str">
        <f t="shared" si="13"/>
        <v>N/A</v>
      </c>
      <c r="I83" s="12">
        <v>-1.05</v>
      </c>
      <c r="J83" s="12">
        <v>9.3680000000000003</v>
      </c>
      <c r="K83" s="44" t="s">
        <v>732</v>
      </c>
      <c r="L83" s="9" t="str">
        <f t="shared" si="14"/>
        <v>Yes</v>
      </c>
    </row>
    <row r="84" spans="1:12" ht="25.5" x14ac:dyDescent="0.2">
      <c r="A84" s="4" t="s">
        <v>1443</v>
      </c>
      <c r="B84" s="34" t="s">
        <v>217</v>
      </c>
      <c r="C84" s="46">
        <v>22912.072603000001</v>
      </c>
      <c r="D84" s="43" t="str">
        <f t="shared" si="11"/>
        <v>N/A</v>
      </c>
      <c r="E84" s="46">
        <v>22704.166590000001</v>
      </c>
      <c r="F84" s="43" t="str">
        <f t="shared" si="12"/>
        <v>N/A</v>
      </c>
      <c r="G84" s="46">
        <v>23732.088607999998</v>
      </c>
      <c r="H84" s="43" t="str">
        <f t="shared" si="13"/>
        <v>N/A</v>
      </c>
      <c r="I84" s="12">
        <v>-0.90700000000000003</v>
      </c>
      <c r="J84" s="12">
        <v>4.5270000000000001</v>
      </c>
      <c r="K84" s="44" t="s">
        <v>732</v>
      </c>
      <c r="L84" s="9" t="str">
        <f t="shared" si="14"/>
        <v>Yes</v>
      </c>
    </row>
    <row r="85" spans="1:12" x14ac:dyDescent="0.2">
      <c r="A85" s="4" t="s">
        <v>603</v>
      </c>
      <c r="B85" s="34" t="s">
        <v>217</v>
      </c>
      <c r="C85" s="46">
        <v>35944417</v>
      </c>
      <c r="D85" s="43" t="str">
        <f t="shared" si="11"/>
        <v>N/A</v>
      </c>
      <c r="E85" s="46">
        <v>35833213</v>
      </c>
      <c r="F85" s="43" t="str">
        <f t="shared" si="12"/>
        <v>N/A</v>
      </c>
      <c r="G85" s="46">
        <v>34539016</v>
      </c>
      <c r="H85" s="43" t="str">
        <f t="shared" si="13"/>
        <v>N/A</v>
      </c>
      <c r="I85" s="12">
        <v>-0.309</v>
      </c>
      <c r="J85" s="12">
        <v>-3.61</v>
      </c>
      <c r="K85" s="44" t="s">
        <v>732</v>
      </c>
      <c r="L85" s="9" t="str">
        <f t="shared" si="14"/>
        <v>Yes</v>
      </c>
    </row>
    <row r="86" spans="1:12" x14ac:dyDescent="0.2">
      <c r="A86" s="4" t="s">
        <v>604</v>
      </c>
      <c r="B86" s="34" t="s">
        <v>217</v>
      </c>
      <c r="C86" s="35">
        <v>245</v>
      </c>
      <c r="D86" s="43" t="str">
        <f t="shared" si="11"/>
        <v>N/A</v>
      </c>
      <c r="E86" s="35">
        <v>236</v>
      </c>
      <c r="F86" s="43" t="str">
        <f t="shared" si="12"/>
        <v>N/A</v>
      </c>
      <c r="G86" s="35">
        <v>215</v>
      </c>
      <c r="H86" s="43" t="str">
        <f t="shared" si="13"/>
        <v>N/A</v>
      </c>
      <c r="I86" s="12">
        <v>-3.67</v>
      </c>
      <c r="J86" s="12">
        <v>-8.9</v>
      </c>
      <c r="K86" s="44" t="s">
        <v>732</v>
      </c>
      <c r="L86" s="9" t="str">
        <f t="shared" si="14"/>
        <v>Yes</v>
      </c>
    </row>
    <row r="87" spans="1:12" x14ac:dyDescent="0.2">
      <c r="A87" s="4" t="s">
        <v>1444</v>
      </c>
      <c r="B87" s="34" t="s">
        <v>217</v>
      </c>
      <c r="C87" s="46">
        <v>146711.90612</v>
      </c>
      <c r="D87" s="43" t="str">
        <f t="shared" si="11"/>
        <v>N/A</v>
      </c>
      <c r="E87" s="46">
        <v>151835.64830999999</v>
      </c>
      <c r="F87" s="43" t="str">
        <f t="shared" si="12"/>
        <v>N/A</v>
      </c>
      <c r="G87" s="46">
        <v>160646.58605000001</v>
      </c>
      <c r="H87" s="43" t="str">
        <f t="shared" si="13"/>
        <v>N/A</v>
      </c>
      <c r="I87" s="12">
        <v>3.492</v>
      </c>
      <c r="J87" s="12">
        <v>5.8029999999999999</v>
      </c>
      <c r="K87" s="44" t="s">
        <v>732</v>
      </c>
      <c r="L87" s="9" t="str">
        <f t="shared" si="14"/>
        <v>Yes</v>
      </c>
    </row>
    <row r="88" spans="1:12" x14ac:dyDescent="0.2">
      <c r="A88" s="45" t="s">
        <v>605</v>
      </c>
      <c r="B88" s="34" t="s">
        <v>217</v>
      </c>
      <c r="C88" s="46">
        <v>799005271</v>
      </c>
      <c r="D88" s="43" t="str">
        <f t="shared" si="11"/>
        <v>N/A</v>
      </c>
      <c r="E88" s="46">
        <v>833125591</v>
      </c>
      <c r="F88" s="43" t="str">
        <f t="shared" si="12"/>
        <v>N/A</v>
      </c>
      <c r="G88" s="46">
        <v>828849327</v>
      </c>
      <c r="H88" s="43" t="str">
        <f t="shared" si="13"/>
        <v>N/A</v>
      </c>
      <c r="I88" s="12">
        <v>4.2699999999999996</v>
      </c>
      <c r="J88" s="12">
        <v>-0.51300000000000001</v>
      </c>
      <c r="K88" s="44" t="s">
        <v>732</v>
      </c>
      <c r="L88" s="9" t="str">
        <f t="shared" si="14"/>
        <v>Yes</v>
      </c>
    </row>
    <row r="89" spans="1:12" x14ac:dyDescent="0.2">
      <c r="A89" s="48" t="s">
        <v>606</v>
      </c>
      <c r="B89" s="35" t="s">
        <v>217</v>
      </c>
      <c r="C89" s="35">
        <v>23217</v>
      </c>
      <c r="D89" s="43" t="str">
        <f t="shared" si="11"/>
        <v>N/A</v>
      </c>
      <c r="E89" s="35">
        <v>22652</v>
      </c>
      <c r="F89" s="43" t="str">
        <f t="shared" si="12"/>
        <v>N/A</v>
      </c>
      <c r="G89" s="35">
        <v>22790</v>
      </c>
      <c r="H89" s="43" t="str">
        <f t="shared" si="13"/>
        <v>N/A</v>
      </c>
      <c r="I89" s="12">
        <v>-2.4300000000000002</v>
      </c>
      <c r="J89" s="12">
        <v>0.60919999999999996</v>
      </c>
      <c r="K89" s="49" t="s">
        <v>732</v>
      </c>
      <c r="L89" s="9" t="str">
        <f t="shared" si="14"/>
        <v>Yes</v>
      </c>
    </row>
    <row r="90" spans="1:12" x14ac:dyDescent="0.2">
      <c r="A90" s="45" t="s">
        <v>1445</v>
      </c>
      <c r="B90" s="34" t="s">
        <v>217</v>
      </c>
      <c r="C90" s="46">
        <v>34414.664728000003</v>
      </c>
      <c r="D90" s="43" t="str">
        <f t="shared" si="11"/>
        <v>N/A</v>
      </c>
      <c r="E90" s="46">
        <v>36779.339175000001</v>
      </c>
      <c r="F90" s="43" t="str">
        <f t="shared" si="12"/>
        <v>N/A</v>
      </c>
      <c r="G90" s="46">
        <v>36368.991970000003</v>
      </c>
      <c r="H90" s="43" t="str">
        <f t="shared" si="13"/>
        <v>N/A</v>
      </c>
      <c r="I90" s="12">
        <v>6.8710000000000004</v>
      </c>
      <c r="J90" s="12">
        <v>-1.1200000000000001</v>
      </c>
      <c r="K90" s="44" t="s">
        <v>732</v>
      </c>
      <c r="L90" s="9" t="str">
        <f t="shared" si="14"/>
        <v>Yes</v>
      </c>
    </row>
    <row r="91" spans="1:12" ht="25.5" x14ac:dyDescent="0.2">
      <c r="A91" s="45" t="s">
        <v>607</v>
      </c>
      <c r="B91" s="34" t="s">
        <v>217</v>
      </c>
      <c r="C91" s="46">
        <v>270647642</v>
      </c>
      <c r="D91" s="43" t="str">
        <f t="shared" si="11"/>
        <v>N/A</v>
      </c>
      <c r="E91" s="46">
        <v>296897772</v>
      </c>
      <c r="F91" s="43" t="str">
        <f t="shared" si="12"/>
        <v>N/A</v>
      </c>
      <c r="G91" s="46">
        <v>323084166</v>
      </c>
      <c r="H91" s="43" t="str">
        <f t="shared" si="13"/>
        <v>N/A</v>
      </c>
      <c r="I91" s="12">
        <v>9.6989999999999998</v>
      </c>
      <c r="J91" s="12">
        <v>8.82</v>
      </c>
      <c r="K91" s="44" t="s">
        <v>732</v>
      </c>
      <c r="L91" s="9" t="str">
        <f t="shared" si="14"/>
        <v>Yes</v>
      </c>
    </row>
    <row r="92" spans="1:12" x14ac:dyDescent="0.2">
      <c r="A92" s="45" t="s">
        <v>608</v>
      </c>
      <c r="B92" s="34" t="s">
        <v>217</v>
      </c>
      <c r="C92" s="35">
        <v>535800</v>
      </c>
      <c r="D92" s="43" t="str">
        <f t="shared" si="11"/>
        <v>N/A</v>
      </c>
      <c r="E92" s="35">
        <v>581996</v>
      </c>
      <c r="F92" s="43" t="str">
        <f t="shared" si="12"/>
        <v>N/A</v>
      </c>
      <c r="G92" s="35">
        <v>617006</v>
      </c>
      <c r="H92" s="43" t="str">
        <f t="shared" si="13"/>
        <v>N/A</v>
      </c>
      <c r="I92" s="12">
        <v>8.6219999999999999</v>
      </c>
      <c r="J92" s="12">
        <v>6.016</v>
      </c>
      <c r="K92" s="44" t="s">
        <v>732</v>
      </c>
      <c r="L92" s="9" t="str">
        <f t="shared" si="14"/>
        <v>Yes</v>
      </c>
    </row>
    <row r="93" spans="1:12" x14ac:dyDescent="0.2">
      <c r="A93" s="45" t="s">
        <v>1446</v>
      </c>
      <c r="B93" s="34" t="s">
        <v>217</v>
      </c>
      <c r="C93" s="46">
        <v>505.12811124000001</v>
      </c>
      <c r="D93" s="43" t="str">
        <f t="shared" si="11"/>
        <v>N/A</v>
      </c>
      <c r="E93" s="46">
        <v>510.13713496000003</v>
      </c>
      <c r="F93" s="43" t="str">
        <f t="shared" si="12"/>
        <v>N/A</v>
      </c>
      <c r="G93" s="46">
        <v>523.63212999999996</v>
      </c>
      <c r="H93" s="43" t="str">
        <f t="shared" si="13"/>
        <v>N/A</v>
      </c>
      <c r="I93" s="12">
        <v>0.99160000000000004</v>
      </c>
      <c r="J93" s="12">
        <v>2.645</v>
      </c>
      <c r="K93" s="44" t="s">
        <v>732</v>
      </c>
      <c r="L93" s="9" t="str">
        <f t="shared" si="14"/>
        <v>Yes</v>
      </c>
    </row>
    <row r="94" spans="1:12" x14ac:dyDescent="0.2">
      <c r="A94" s="45" t="s">
        <v>609</v>
      </c>
      <c r="B94" s="34" t="s">
        <v>217</v>
      </c>
      <c r="C94" s="46">
        <v>68559320</v>
      </c>
      <c r="D94" s="43" t="str">
        <f t="shared" si="11"/>
        <v>N/A</v>
      </c>
      <c r="E94" s="46">
        <v>76666781</v>
      </c>
      <c r="F94" s="43" t="str">
        <f t="shared" si="12"/>
        <v>N/A</v>
      </c>
      <c r="G94" s="46">
        <v>83923048</v>
      </c>
      <c r="H94" s="43" t="str">
        <f t="shared" si="13"/>
        <v>N/A</v>
      </c>
      <c r="I94" s="12">
        <v>11.83</v>
      </c>
      <c r="J94" s="12">
        <v>9.4649999999999999</v>
      </c>
      <c r="K94" s="44" t="s">
        <v>732</v>
      </c>
      <c r="L94" s="9" t="str">
        <f t="shared" si="14"/>
        <v>Yes</v>
      </c>
    </row>
    <row r="95" spans="1:12" x14ac:dyDescent="0.2">
      <c r="A95" s="45" t="s">
        <v>610</v>
      </c>
      <c r="B95" s="34" t="s">
        <v>217</v>
      </c>
      <c r="C95" s="35">
        <v>201913</v>
      </c>
      <c r="D95" s="43" t="str">
        <f t="shared" si="11"/>
        <v>N/A</v>
      </c>
      <c r="E95" s="35">
        <v>234031</v>
      </c>
      <c r="F95" s="43" t="str">
        <f t="shared" si="12"/>
        <v>N/A</v>
      </c>
      <c r="G95" s="35">
        <v>261713</v>
      </c>
      <c r="H95" s="43" t="str">
        <f t="shared" si="13"/>
        <v>N/A</v>
      </c>
      <c r="I95" s="12">
        <v>15.91</v>
      </c>
      <c r="J95" s="12">
        <v>11.83</v>
      </c>
      <c r="K95" s="44" t="s">
        <v>732</v>
      </c>
      <c r="L95" s="9" t="str">
        <f t="shared" si="14"/>
        <v>Yes</v>
      </c>
    </row>
    <row r="96" spans="1:12" x14ac:dyDescent="0.2">
      <c r="A96" s="45" t="s">
        <v>1447</v>
      </c>
      <c r="B96" s="34" t="s">
        <v>217</v>
      </c>
      <c r="C96" s="46">
        <v>339.54881558</v>
      </c>
      <c r="D96" s="43" t="str">
        <f t="shared" si="11"/>
        <v>N/A</v>
      </c>
      <c r="E96" s="46">
        <v>327.59241723999997</v>
      </c>
      <c r="F96" s="43" t="str">
        <f t="shared" si="12"/>
        <v>N/A</v>
      </c>
      <c r="G96" s="46">
        <v>320.66824345999999</v>
      </c>
      <c r="H96" s="43" t="str">
        <f t="shared" si="13"/>
        <v>N/A</v>
      </c>
      <c r="I96" s="12">
        <v>-3.52</v>
      </c>
      <c r="J96" s="12">
        <v>-2.11</v>
      </c>
      <c r="K96" s="44" t="s">
        <v>732</v>
      </c>
      <c r="L96" s="9" t="str">
        <f t="shared" si="14"/>
        <v>Yes</v>
      </c>
    </row>
    <row r="97" spans="1:12" ht="25.5" x14ac:dyDescent="0.2">
      <c r="A97" s="45" t="s">
        <v>611</v>
      </c>
      <c r="B97" s="34" t="s">
        <v>217</v>
      </c>
      <c r="C97" s="46">
        <v>11578362</v>
      </c>
      <c r="D97" s="43" t="str">
        <f t="shared" si="11"/>
        <v>N/A</v>
      </c>
      <c r="E97" s="46">
        <v>12890958</v>
      </c>
      <c r="F97" s="43" t="str">
        <f t="shared" si="12"/>
        <v>N/A</v>
      </c>
      <c r="G97" s="46">
        <v>14614120</v>
      </c>
      <c r="H97" s="43" t="str">
        <f t="shared" si="13"/>
        <v>N/A</v>
      </c>
      <c r="I97" s="12">
        <v>11.34</v>
      </c>
      <c r="J97" s="12">
        <v>13.37</v>
      </c>
      <c r="K97" s="44" t="s">
        <v>732</v>
      </c>
      <c r="L97" s="9" t="str">
        <f t="shared" si="14"/>
        <v>Yes</v>
      </c>
    </row>
    <row r="98" spans="1:12" x14ac:dyDescent="0.2">
      <c r="A98" s="45" t="s">
        <v>612</v>
      </c>
      <c r="B98" s="34" t="s">
        <v>217</v>
      </c>
      <c r="C98" s="35">
        <v>122675</v>
      </c>
      <c r="D98" s="43" t="str">
        <f t="shared" si="11"/>
        <v>N/A</v>
      </c>
      <c r="E98" s="35">
        <v>136607</v>
      </c>
      <c r="F98" s="43" t="str">
        <f t="shared" si="12"/>
        <v>N/A</v>
      </c>
      <c r="G98" s="35">
        <v>150023</v>
      </c>
      <c r="H98" s="43" t="str">
        <f t="shared" si="13"/>
        <v>N/A</v>
      </c>
      <c r="I98" s="12">
        <v>11.36</v>
      </c>
      <c r="J98" s="12">
        <v>9.8209999999999997</v>
      </c>
      <c r="K98" s="44" t="s">
        <v>732</v>
      </c>
      <c r="L98" s="9" t="str">
        <f t="shared" si="14"/>
        <v>Yes</v>
      </c>
    </row>
    <row r="99" spans="1:12" ht="25.5" x14ac:dyDescent="0.2">
      <c r="A99" s="45" t="s">
        <v>1448</v>
      </c>
      <c r="B99" s="34" t="s">
        <v>217</v>
      </c>
      <c r="C99" s="46">
        <v>94.382408803999994</v>
      </c>
      <c r="D99" s="43" t="str">
        <f t="shared" si="11"/>
        <v>N/A</v>
      </c>
      <c r="E99" s="46">
        <v>94.365281428000003</v>
      </c>
      <c r="F99" s="43" t="str">
        <f t="shared" si="12"/>
        <v>N/A</v>
      </c>
      <c r="G99" s="46">
        <v>97.412530079000007</v>
      </c>
      <c r="H99" s="43" t="str">
        <f t="shared" si="13"/>
        <v>N/A</v>
      </c>
      <c r="I99" s="12">
        <v>-1.7999999999999999E-2</v>
      </c>
      <c r="J99" s="12">
        <v>3.2290000000000001</v>
      </c>
      <c r="K99" s="44" t="s">
        <v>732</v>
      </c>
      <c r="L99" s="9" t="str">
        <f t="shared" si="14"/>
        <v>Yes</v>
      </c>
    </row>
    <row r="100" spans="1:12" ht="25.5" x14ac:dyDescent="0.2">
      <c r="A100" s="45" t="s">
        <v>613</v>
      </c>
      <c r="B100" s="34" t="s">
        <v>217</v>
      </c>
      <c r="C100" s="46">
        <v>43242858</v>
      </c>
      <c r="D100" s="43" t="str">
        <f t="shared" si="11"/>
        <v>N/A</v>
      </c>
      <c r="E100" s="46">
        <v>50608101</v>
      </c>
      <c r="F100" s="43" t="str">
        <f t="shared" si="12"/>
        <v>N/A</v>
      </c>
      <c r="G100" s="46">
        <v>104328163</v>
      </c>
      <c r="H100" s="43" t="str">
        <f t="shared" si="13"/>
        <v>N/A</v>
      </c>
      <c r="I100" s="12">
        <v>17.03</v>
      </c>
      <c r="J100" s="12">
        <v>106.1</v>
      </c>
      <c r="K100" s="44" t="s">
        <v>732</v>
      </c>
      <c r="L100" s="9" t="str">
        <f t="shared" si="14"/>
        <v>No</v>
      </c>
    </row>
    <row r="101" spans="1:12" x14ac:dyDescent="0.2">
      <c r="A101" s="45" t="s">
        <v>614</v>
      </c>
      <c r="B101" s="34" t="s">
        <v>217</v>
      </c>
      <c r="C101" s="35">
        <v>220666</v>
      </c>
      <c r="D101" s="43" t="str">
        <f t="shared" si="11"/>
        <v>N/A</v>
      </c>
      <c r="E101" s="35">
        <v>260721</v>
      </c>
      <c r="F101" s="43" t="str">
        <f t="shared" si="12"/>
        <v>N/A</v>
      </c>
      <c r="G101" s="35">
        <v>303040</v>
      </c>
      <c r="H101" s="43" t="str">
        <f t="shared" si="13"/>
        <v>N/A</v>
      </c>
      <c r="I101" s="12">
        <v>18.149999999999999</v>
      </c>
      <c r="J101" s="12">
        <v>16.23</v>
      </c>
      <c r="K101" s="44" t="s">
        <v>732</v>
      </c>
      <c r="L101" s="9" t="str">
        <f t="shared" si="14"/>
        <v>Yes</v>
      </c>
    </row>
    <row r="102" spans="1:12" x14ac:dyDescent="0.2">
      <c r="A102" s="45" t="s">
        <v>1449</v>
      </c>
      <c r="B102" s="34" t="s">
        <v>217</v>
      </c>
      <c r="C102" s="46">
        <v>195.96520533</v>
      </c>
      <c r="D102" s="43" t="str">
        <f t="shared" si="11"/>
        <v>N/A</v>
      </c>
      <c r="E102" s="46">
        <v>194.10826516</v>
      </c>
      <c r="F102" s="43" t="str">
        <f t="shared" si="12"/>
        <v>N/A</v>
      </c>
      <c r="G102" s="46">
        <v>344.27192120000001</v>
      </c>
      <c r="H102" s="43" t="str">
        <f t="shared" si="13"/>
        <v>N/A</v>
      </c>
      <c r="I102" s="12">
        <v>-0.94799999999999995</v>
      </c>
      <c r="J102" s="12">
        <v>77.36</v>
      </c>
      <c r="K102" s="44" t="s">
        <v>732</v>
      </c>
      <c r="L102" s="9" t="str">
        <f t="shared" si="14"/>
        <v>No</v>
      </c>
    </row>
    <row r="103" spans="1:12" x14ac:dyDescent="0.2">
      <c r="A103" s="45" t="s">
        <v>615</v>
      </c>
      <c r="B103" s="34" t="s">
        <v>217</v>
      </c>
      <c r="C103" s="46">
        <v>77202962</v>
      </c>
      <c r="D103" s="43" t="str">
        <f t="shared" si="11"/>
        <v>N/A</v>
      </c>
      <c r="E103" s="46">
        <v>87774716</v>
      </c>
      <c r="F103" s="43" t="str">
        <f t="shared" si="12"/>
        <v>N/A</v>
      </c>
      <c r="G103" s="46">
        <v>91160528</v>
      </c>
      <c r="H103" s="43" t="str">
        <f t="shared" si="13"/>
        <v>N/A</v>
      </c>
      <c r="I103" s="12">
        <v>13.69</v>
      </c>
      <c r="J103" s="12">
        <v>3.8570000000000002</v>
      </c>
      <c r="K103" s="44" t="s">
        <v>732</v>
      </c>
      <c r="L103" s="9" t="str">
        <f t="shared" si="14"/>
        <v>Yes</v>
      </c>
    </row>
    <row r="104" spans="1:12" x14ac:dyDescent="0.2">
      <c r="A104" s="45" t="s">
        <v>616</v>
      </c>
      <c r="B104" s="34" t="s">
        <v>217</v>
      </c>
      <c r="C104" s="35">
        <v>176585</v>
      </c>
      <c r="D104" s="43" t="str">
        <f t="shared" si="11"/>
        <v>N/A</v>
      </c>
      <c r="E104" s="35">
        <v>222971</v>
      </c>
      <c r="F104" s="43" t="str">
        <f t="shared" si="12"/>
        <v>N/A</v>
      </c>
      <c r="G104" s="35">
        <v>242904</v>
      </c>
      <c r="H104" s="43" t="str">
        <f t="shared" si="13"/>
        <v>N/A</v>
      </c>
      <c r="I104" s="12">
        <v>26.27</v>
      </c>
      <c r="J104" s="12">
        <v>8.94</v>
      </c>
      <c r="K104" s="44" t="s">
        <v>732</v>
      </c>
      <c r="L104" s="9" t="str">
        <f t="shared" si="14"/>
        <v>Yes</v>
      </c>
    </row>
    <row r="105" spans="1:12" x14ac:dyDescent="0.2">
      <c r="A105" s="45" t="s">
        <v>1450</v>
      </c>
      <c r="B105" s="34" t="s">
        <v>217</v>
      </c>
      <c r="C105" s="46">
        <v>437.2</v>
      </c>
      <c r="D105" s="43" t="str">
        <f t="shared" si="11"/>
        <v>N/A</v>
      </c>
      <c r="E105" s="46">
        <v>393.65978534999999</v>
      </c>
      <c r="F105" s="43" t="str">
        <f t="shared" si="12"/>
        <v>N/A</v>
      </c>
      <c r="G105" s="46">
        <v>375.29447024000001</v>
      </c>
      <c r="H105" s="43" t="str">
        <f t="shared" si="13"/>
        <v>N/A</v>
      </c>
      <c r="I105" s="12">
        <v>-9.9600000000000009</v>
      </c>
      <c r="J105" s="12">
        <v>-4.67</v>
      </c>
      <c r="K105" s="44" t="s">
        <v>732</v>
      </c>
      <c r="L105" s="9" t="str">
        <f t="shared" si="14"/>
        <v>Yes</v>
      </c>
    </row>
    <row r="106" spans="1:12" ht="25.5" x14ac:dyDescent="0.2">
      <c r="A106" s="45" t="s">
        <v>617</v>
      </c>
      <c r="B106" s="34" t="s">
        <v>217</v>
      </c>
      <c r="C106" s="46">
        <v>29625679</v>
      </c>
      <c r="D106" s="43" t="str">
        <f t="shared" si="11"/>
        <v>N/A</v>
      </c>
      <c r="E106" s="46">
        <v>34466126</v>
      </c>
      <c r="F106" s="43" t="str">
        <f t="shared" si="12"/>
        <v>N/A</v>
      </c>
      <c r="G106" s="46">
        <v>34381594</v>
      </c>
      <c r="H106" s="43" t="str">
        <f t="shared" si="13"/>
        <v>N/A</v>
      </c>
      <c r="I106" s="12">
        <v>16.34</v>
      </c>
      <c r="J106" s="12">
        <v>-0.245</v>
      </c>
      <c r="K106" s="44" t="s">
        <v>732</v>
      </c>
      <c r="L106" s="9" t="str">
        <f t="shared" si="14"/>
        <v>Yes</v>
      </c>
    </row>
    <row r="107" spans="1:12" x14ac:dyDescent="0.2">
      <c r="A107" s="45" t="s">
        <v>618</v>
      </c>
      <c r="B107" s="34" t="s">
        <v>217</v>
      </c>
      <c r="C107" s="35">
        <v>13176</v>
      </c>
      <c r="D107" s="43" t="str">
        <f t="shared" si="11"/>
        <v>N/A</v>
      </c>
      <c r="E107" s="35">
        <v>14155</v>
      </c>
      <c r="F107" s="43" t="str">
        <f t="shared" si="12"/>
        <v>N/A</v>
      </c>
      <c r="G107" s="35">
        <v>15243</v>
      </c>
      <c r="H107" s="43" t="str">
        <f t="shared" si="13"/>
        <v>N/A</v>
      </c>
      <c r="I107" s="12">
        <v>7.43</v>
      </c>
      <c r="J107" s="12">
        <v>7.6859999999999999</v>
      </c>
      <c r="K107" s="44" t="s">
        <v>732</v>
      </c>
      <c r="L107" s="9" t="str">
        <f t="shared" si="14"/>
        <v>Yes</v>
      </c>
    </row>
    <row r="108" spans="1:12" ht="25.5" x14ac:dyDescent="0.2">
      <c r="A108" s="45" t="s">
        <v>1451</v>
      </c>
      <c r="B108" s="34" t="s">
        <v>217</v>
      </c>
      <c r="C108" s="46">
        <v>2248.4577261999998</v>
      </c>
      <c r="D108" s="43" t="str">
        <f t="shared" si="11"/>
        <v>N/A</v>
      </c>
      <c r="E108" s="46">
        <v>2434.9082303</v>
      </c>
      <c r="F108" s="43" t="str">
        <f t="shared" si="12"/>
        <v>N/A</v>
      </c>
      <c r="G108" s="46">
        <v>2255.5660959000002</v>
      </c>
      <c r="H108" s="43" t="str">
        <f t="shared" si="13"/>
        <v>N/A</v>
      </c>
      <c r="I108" s="12">
        <v>8.2919999999999998</v>
      </c>
      <c r="J108" s="12">
        <v>-7.37</v>
      </c>
      <c r="K108" s="44" t="s">
        <v>732</v>
      </c>
      <c r="L108" s="9" t="str">
        <f t="shared" si="14"/>
        <v>Yes</v>
      </c>
    </row>
    <row r="109" spans="1:12" ht="25.5" x14ac:dyDescent="0.2">
      <c r="A109" s="45" t="s">
        <v>619</v>
      </c>
      <c r="B109" s="34" t="s">
        <v>217</v>
      </c>
      <c r="C109" s="46">
        <v>100048575</v>
      </c>
      <c r="D109" s="43" t="str">
        <f t="shared" si="11"/>
        <v>N/A</v>
      </c>
      <c r="E109" s="46">
        <v>108054312</v>
      </c>
      <c r="F109" s="43" t="str">
        <f t="shared" si="12"/>
        <v>N/A</v>
      </c>
      <c r="G109" s="46">
        <v>109174798</v>
      </c>
      <c r="H109" s="43" t="str">
        <f t="shared" si="13"/>
        <v>N/A</v>
      </c>
      <c r="I109" s="12">
        <v>8.0020000000000007</v>
      </c>
      <c r="J109" s="12">
        <v>1.0369999999999999</v>
      </c>
      <c r="K109" s="44" t="s">
        <v>732</v>
      </c>
      <c r="L109" s="9" t="str">
        <f t="shared" si="14"/>
        <v>Yes</v>
      </c>
    </row>
    <row r="110" spans="1:12" x14ac:dyDescent="0.2">
      <c r="A110" s="45" t="s">
        <v>620</v>
      </c>
      <c r="B110" s="34" t="s">
        <v>217</v>
      </c>
      <c r="C110" s="35">
        <v>441480</v>
      </c>
      <c r="D110" s="43" t="str">
        <f t="shared" si="11"/>
        <v>N/A</v>
      </c>
      <c r="E110" s="35">
        <v>490843</v>
      </c>
      <c r="F110" s="43" t="str">
        <f t="shared" si="12"/>
        <v>N/A</v>
      </c>
      <c r="G110" s="35">
        <v>496071</v>
      </c>
      <c r="H110" s="43" t="str">
        <f t="shared" si="13"/>
        <v>N/A</v>
      </c>
      <c r="I110" s="12">
        <v>11.18</v>
      </c>
      <c r="J110" s="12">
        <v>1.0649999999999999</v>
      </c>
      <c r="K110" s="44" t="s">
        <v>732</v>
      </c>
      <c r="L110" s="9" t="str">
        <f t="shared" si="14"/>
        <v>Yes</v>
      </c>
    </row>
    <row r="111" spans="1:12" x14ac:dyDescent="0.2">
      <c r="A111" s="45" t="s">
        <v>1452</v>
      </c>
      <c r="B111" s="34" t="s">
        <v>217</v>
      </c>
      <c r="C111" s="46">
        <v>226.62085485</v>
      </c>
      <c r="D111" s="43" t="str">
        <f t="shared" si="11"/>
        <v>N/A</v>
      </c>
      <c r="E111" s="46">
        <v>220.14027296</v>
      </c>
      <c r="F111" s="43" t="str">
        <f t="shared" si="12"/>
        <v>N/A</v>
      </c>
      <c r="G111" s="46">
        <v>220.0789766</v>
      </c>
      <c r="H111" s="43" t="str">
        <f t="shared" si="13"/>
        <v>N/A</v>
      </c>
      <c r="I111" s="12">
        <v>-2.86</v>
      </c>
      <c r="J111" s="12">
        <v>-2.8000000000000001E-2</v>
      </c>
      <c r="K111" s="44" t="s">
        <v>732</v>
      </c>
      <c r="L111" s="9" t="str">
        <f t="shared" si="14"/>
        <v>Yes</v>
      </c>
    </row>
    <row r="112" spans="1:12" x14ac:dyDescent="0.2">
      <c r="A112" s="45" t="s">
        <v>621</v>
      </c>
      <c r="B112" s="34" t="s">
        <v>217</v>
      </c>
      <c r="C112" s="46">
        <v>460984456</v>
      </c>
      <c r="D112" s="43" t="str">
        <f t="shared" si="11"/>
        <v>N/A</v>
      </c>
      <c r="E112" s="46">
        <v>475694153</v>
      </c>
      <c r="F112" s="43" t="str">
        <f t="shared" si="12"/>
        <v>N/A</v>
      </c>
      <c r="G112" s="46">
        <v>504243907</v>
      </c>
      <c r="H112" s="43" t="str">
        <f t="shared" si="13"/>
        <v>N/A</v>
      </c>
      <c r="I112" s="12">
        <v>3.1909999999999998</v>
      </c>
      <c r="J112" s="12">
        <v>6.0019999999999998</v>
      </c>
      <c r="K112" s="44" t="s">
        <v>732</v>
      </c>
      <c r="L112" s="9" t="str">
        <f t="shared" si="14"/>
        <v>Yes</v>
      </c>
    </row>
    <row r="113" spans="1:12" x14ac:dyDescent="0.2">
      <c r="A113" s="45" t="s">
        <v>622</v>
      </c>
      <c r="B113" s="34" t="s">
        <v>217</v>
      </c>
      <c r="C113" s="35">
        <v>542430</v>
      </c>
      <c r="D113" s="43" t="str">
        <f t="shared" si="11"/>
        <v>N/A</v>
      </c>
      <c r="E113" s="35">
        <v>551365</v>
      </c>
      <c r="F113" s="43" t="str">
        <f t="shared" si="12"/>
        <v>N/A</v>
      </c>
      <c r="G113" s="35">
        <v>575990</v>
      </c>
      <c r="H113" s="43" t="str">
        <f t="shared" si="13"/>
        <v>N/A</v>
      </c>
      <c r="I113" s="12">
        <v>1.647</v>
      </c>
      <c r="J113" s="12">
        <v>4.4660000000000002</v>
      </c>
      <c r="K113" s="44" t="s">
        <v>732</v>
      </c>
      <c r="L113" s="9" t="str">
        <f t="shared" si="14"/>
        <v>Yes</v>
      </c>
    </row>
    <row r="114" spans="1:12" x14ac:dyDescent="0.2">
      <c r="A114" s="45" t="s">
        <v>1453</v>
      </c>
      <c r="B114" s="34" t="s">
        <v>217</v>
      </c>
      <c r="C114" s="46">
        <v>849.85059086000001</v>
      </c>
      <c r="D114" s="43" t="str">
        <f t="shared" si="11"/>
        <v>N/A</v>
      </c>
      <c r="E114" s="46">
        <v>862.75725336000005</v>
      </c>
      <c r="F114" s="43" t="str">
        <f t="shared" si="12"/>
        <v>N/A</v>
      </c>
      <c r="G114" s="46">
        <v>875.43864824000002</v>
      </c>
      <c r="H114" s="43" t="str">
        <f t="shared" si="13"/>
        <v>N/A</v>
      </c>
      <c r="I114" s="12">
        <v>1.5189999999999999</v>
      </c>
      <c r="J114" s="12">
        <v>1.47</v>
      </c>
      <c r="K114" s="44" t="s">
        <v>732</v>
      </c>
      <c r="L114" s="9" t="str">
        <f t="shared" si="14"/>
        <v>Yes</v>
      </c>
    </row>
    <row r="115" spans="1:12" ht="25.5" x14ac:dyDescent="0.2">
      <c r="A115" s="45" t="s">
        <v>623</v>
      </c>
      <c r="B115" s="34" t="s">
        <v>217</v>
      </c>
      <c r="C115" s="46">
        <v>251217671</v>
      </c>
      <c r="D115" s="43" t="str">
        <f t="shared" si="11"/>
        <v>N/A</v>
      </c>
      <c r="E115" s="46">
        <v>183531890</v>
      </c>
      <c r="F115" s="43" t="str">
        <f t="shared" si="12"/>
        <v>N/A</v>
      </c>
      <c r="G115" s="46">
        <v>83075879</v>
      </c>
      <c r="H115" s="43" t="str">
        <f t="shared" si="13"/>
        <v>N/A</v>
      </c>
      <c r="I115" s="12">
        <v>-26.9</v>
      </c>
      <c r="J115" s="12">
        <v>-54.7</v>
      </c>
      <c r="K115" s="44" t="s">
        <v>732</v>
      </c>
      <c r="L115" s="9" t="str">
        <f t="shared" si="14"/>
        <v>No</v>
      </c>
    </row>
    <row r="116" spans="1:12" x14ac:dyDescent="0.2">
      <c r="A116" s="48" t="s">
        <v>624</v>
      </c>
      <c r="B116" s="35" t="s">
        <v>217</v>
      </c>
      <c r="C116" s="35">
        <v>68035</v>
      </c>
      <c r="D116" s="43" t="str">
        <f t="shared" si="11"/>
        <v>N/A</v>
      </c>
      <c r="E116" s="35">
        <v>65398</v>
      </c>
      <c r="F116" s="43" t="str">
        <f t="shared" si="12"/>
        <v>N/A</v>
      </c>
      <c r="G116" s="35">
        <v>40225</v>
      </c>
      <c r="H116" s="43" t="str">
        <f t="shared" si="13"/>
        <v>N/A</v>
      </c>
      <c r="I116" s="12">
        <v>-3.88</v>
      </c>
      <c r="J116" s="12">
        <v>-38.5</v>
      </c>
      <c r="K116" s="49" t="s">
        <v>732</v>
      </c>
      <c r="L116" s="9" t="str">
        <f t="shared" si="14"/>
        <v>No</v>
      </c>
    </row>
    <row r="117" spans="1:12" ht="25.5" x14ac:dyDescent="0.2">
      <c r="A117" s="45" t="s">
        <v>1454</v>
      </c>
      <c r="B117" s="34" t="s">
        <v>217</v>
      </c>
      <c r="C117" s="46">
        <v>3692.4769750999999</v>
      </c>
      <c r="D117" s="43" t="str">
        <f t="shared" si="11"/>
        <v>N/A</v>
      </c>
      <c r="E117" s="46">
        <v>2806.3838344000001</v>
      </c>
      <c r="F117" s="43" t="str">
        <f t="shared" si="12"/>
        <v>N/A</v>
      </c>
      <c r="G117" s="46">
        <v>2065.2797762999999</v>
      </c>
      <c r="H117" s="43" t="str">
        <f t="shared" si="13"/>
        <v>N/A</v>
      </c>
      <c r="I117" s="12">
        <v>-24</v>
      </c>
      <c r="J117" s="12">
        <v>-26.4</v>
      </c>
      <c r="K117" s="44" t="s">
        <v>732</v>
      </c>
      <c r="L117" s="9" t="str">
        <f t="shared" si="14"/>
        <v>Yes</v>
      </c>
    </row>
    <row r="118" spans="1:12" ht="25.5" x14ac:dyDescent="0.2">
      <c r="A118" s="45" t="s">
        <v>625</v>
      </c>
      <c r="B118" s="34" t="s">
        <v>217</v>
      </c>
      <c r="C118" s="46">
        <v>11459431</v>
      </c>
      <c r="D118" s="43" t="str">
        <f t="shared" si="11"/>
        <v>N/A</v>
      </c>
      <c r="E118" s="46">
        <v>12921383</v>
      </c>
      <c r="F118" s="43" t="str">
        <f t="shared" si="12"/>
        <v>N/A</v>
      </c>
      <c r="G118" s="46">
        <v>13056352</v>
      </c>
      <c r="H118" s="43" t="str">
        <f t="shared" si="13"/>
        <v>N/A</v>
      </c>
      <c r="I118" s="12">
        <v>12.76</v>
      </c>
      <c r="J118" s="12">
        <v>1.0449999999999999</v>
      </c>
      <c r="K118" s="44" t="s">
        <v>732</v>
      </c>
      <c r="L118" s="9" t="str">
        <f t="shared" si="14"/>
        <v>Yes</v>
      </c>
    </row>
    <row r="119" spans="1:12" x14ac:dyDescent="0.2">
      <c r="A119" s="45" t="s">
        <v>626</v>
      </c>
      <c r="B119" s="34" t="s">
        <v>217</v>
      </c>
      <c r="C119" s="35">
        <v>42084</v>
      </c>
      <c r="D119" s="43" t="str">
        <f t="shared" si="11"/>
        <v>N/A</v>
      </c>
      <c r="E119" s="35">
        <v>45626</v>
      </c>
      <c r="F119" s="43" t="str">
        <f t="shared" si="12"/>
        <v>N/A</v>
      </c>
      <c r="G119" s="35">
        <v>41904</v>
      </c>
      <c r="H119" s="43" t="str">
        <f t="shared" si="13"/>
        <v>N/A</v>
      </c>
      <c r="I119" s="12">
        <v>8.4169999999999998</v>
      </c>
      <c r="J119" s="12">
        <v>-8.16</v>
      </c>
      <c r="K119" s="44" t="s">
        <v>732</v>
      </c>
      <c r="L119" s="9" t="str">
        <f t="shared" si="14"/>
        <v>Yes</v>
      </c>
    </row>
    <row r="120" spans="1:12" ht="25.5" x14ac:dyDescent="0.2">
      <c r="A120" s="45" t="s">
        <v>1455</v>
      </c>
      <c r="B120" s="34" t="s">
        <v>217</v>
      </c>
      <c r="C120" s="46">
        <v>272.29899724000001</v>
      </c>
      <c r="D120" s="43" t="str">
        <f t="shared" si="11"/>
        <v>N/A</v>
      </c>
      <c r="E120" s="46">
        <v>283.20218734999997</v>
      </c>
      <c r="F120" s="43" t="str">
        <f t="shared" si="12"/>
        <v>N/A</v>
      </c>
      <c r="G120" s="46">
        <v>311.57770140999997</v>
      </c>
      <c r="H120" s="43" t="str">
        <f t="shared" si="13"/>
        <v>N/A</v>
      </c>
      <c r="I120" s="12">
        <v>4.0039999999999996</v>
      </c>
      <c r="J120" s="12">
        <v>10.02</v>
      </c>
      <c r="K120" s="44" t="s">
        <v>732</v>
      </c>
      <c r="L120" s="9" t="str">
        <f t="shared" si="14"/>
        <v>Yes</v>
      </c>
    </row>
    <row r="121" spans="1:12" ht="25.5" x14ac:dyDescent="0.2">
      <c r="A121" s="45" t="s">
        <v>627</v>
      </c>
      <c r="B121" s="34" t="s">
        <v>217</v>
      </c>
      <c r="C121" s="46">
        <v>0</v>
      </c>
      <c r="D121" s="43" t="str">
        <f t="shared" si="11"/>
        <v>N/A</v>
      </c>
      <c r="E121" s="46">
        <v>0</v>
      </c>
      <c r="F121" s="43" t="str">
        <f t="shared" si="12"/>
        <v>N/A</v>
      </c>
      <c r="G121" s="46">
        <v>0</v>
      </c>
      <c r="H121" s="43" t="str">
        <f t="shared" si="13"/>
        <v>N/A</v>
      </c>
      <c r="I121" s="12" t="s">
        <v>1743</v>
      </c>
      <c r="J121" s="12" t="s">
        <v>1743</v>
      </c>
      <c r="K121" s="44" t="s">
        <v>732</v>
      </c>
      <c r="L121" s="9" t="str">
        <f t="shared" si="14"/>
        <v>N/A</v>
      </c>
    </row>
    <row r="122" spans="1:12" x14ac:dyDescent="0.2">
      <c r="A122" s="45" t="s">
        <v>628</v>
      </c>
      <c r="B122" s="34" t="s">
        <v>217</v>
      </c>
      <c r="C122" s="35">
        <v>0</v>
      </c>
      <c r="D122" s="43" t="str">
        <f t="shared" si="11"/>
        <v>N/A</v>
      </c>
      <c r="E122" s="35">
        <v>0</v>
      </c>
      <c r="F122" s="43" t="str">
        <f t="shared" si="12"/>
        <v>N/A</v>
      </c>
      <c r="G122" s="35">
        <v>0</v>
      </c>
      <c r="H122" s="43" t="str">
        <f t="shared" si="13"/>
        <v>N/A</v>
      </c>
      <c r="I122" s="12" t="s">
        <v>1743</v>
      </c>
      <c r="J122" s="12" t="s">
        <v>1743</v>
      </c>
      <c r="K122" s="44" t="s">
        <v>732</v>
      </c>
      <c r="L122" s="9" t="str">
        <f t="shared" si="14"/>
        <v>N/A</v>
      </c>
    </row>
    <row r="123" spans="1:12" ht="25.5" x14ac:dyDescent="0.2">
      <c r="A123" s="45" t="s">
        <v>1456</v>
      </c>
      <c r="B123" s="34" t="s">
        <v>217</v>
      </c>
      <c r="C123" s="46" t="s">
        <v>1743</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72079376</v>
      </c>
      <c r="D124" s="43" t="str">
        <f t="shared" si="11"/>
        <v>N/A</v>
      </c>
      <c r="E124" s="46">
        <v>71192135</v>
      </c>
      <c r="F124" s="43" t="str">
        <f t="shared" si="12"/>
        <v>N/A</v>
      </c>
      <c r="G124" s="46">
        <v>73777784</v>
      </c>
      <c r="H124" s="43" t="str">
        <f t="shared" si="13"/>
        <v>N/A</v>
      </c>
      <c r="I124" s="12">
        <v>-1.23</v>
      </c>
      <c r="J124" s="12">
        <v>3.6320000000000001</v>
      </c>
      <c r="K124" s="44" t="s">
        <v>732</v>
      </c>
      <c r="L124" s="9" t="str">
        <f t="shared" si="14"/>
        <v>Yes</v>
      </c>
    </row>
    <row r="125" spans="1:12" ht="25.5" x14ac:dyDescent="0.2">
      <c r="A125" s="45" t="s">
        <v>630</v>
      </c>
      <c r="B125" s="34" t="s">
        <v>217</v>
      </c>
      <c r="C125" s="35">
        <v>40136</v>
      </c>
      <c r="D125" s="43" t="str">
        <f t="shared" si="11"/>
        <v>N/A</v>
      </c>
      <c r="E125" s="35">
        <v>40759</v>
      </c>
      <c r="F125" s="43" t="str">
        <f t="shared" si="12"/>
        <v>N/A</v>
      </c>
      <c r="G125" s="35">
        <v>41510</v>
      </c>
      <c r="H125" s="43" t="str">
        <f t="shared" si="13"/>
        <v>N/A</v>
      </c>
      <c r="I125" s="12">
        <v>1.552</v>
      </c>
      <c r="J125" s="12">
        <v>1.843</v>
      </c>
      <c r="K125" s="44" t="s">
        <v>732</v>
      </c>
      <c r="L125" s="9" t="str">
        <f t="shared" si="14"/>
        <v>Yes</v>
      </c>
    </row>
    <row r="126" spans="1:12" ht="25.5" x14ac:dyDescent="0.2">
      <c r="A126" s="45" t="s">
        <v>1457</v>
      </c>
      <c r="B126" s="34" t="s">
        <v>217</v>
      </c>
      <c r="C126" s="46">
        <v>1795.8784134</v>
      </c>
      <c r="D126" s="43" t="str">
        <f t="shared" si="11"/>
        <v>N/A</v>
      </c>
      <c r="E126" s="46">
        <v>1746.6604921999999</v>
      </c>
      <c r="F126" s="43" t="str">
        <f t="shared" si="12"/>
        <v>N/A</v>
      </c>
      <c r="G126" s="46">
        <v>1777.3496507</v>
      </c>
      <c r="H126" s="43" t="str">
        <f t="shared" si="13"/>
        <v>N/A</v>
      </c>
      <c r="I126" s="12">
        <v>-2.74</v>
      </c>
      <c r="J126" s="12">
        <v>1.7569999999999999</v>
      </c>
      <c r="K126" s="44" t="s">
        <v>732</v>
      </c>
      <c r="L126" s="9" t="str">
        <f t="shared" si="14"/>
        <v>Yes</v>
      </c>
    </row>
    <row r="127" spans="1:12" ht="25.5" x14ac:dyDescent="0.2">
      <c r="A127" s="45" t="s">
        <v>631</v>
      </c>
      <c r="B127" s="34" t="s">
        <v>217</v>
      </c>
      <c r="C127" s="46">
        <v>11416505</v>
      </c>
      <c r="D127" s="43" t="str">
        <f t="shared" si="11"/>
        <v>N/A</v>
      </c>
      <c r="E127" s="46">
        <v>12414740</v>
      </c>
      <c r="F127" s="43" t="str">
        <f t="shared" si="12"/>
        <v>N/A</v>
      </c>
      <c r="G127" s="46">
        <v>12621657</v>
      </c>
      <c r="H127" s="43" t="str">
        <f t="shared" si="13"/>
        <v>N/A</v>
      </c>
      <c r="I127" s="12">
        <v>8.7439999999999998</v>
      </c>
      <c r="J127" s="12">
        <v>1.667</v>
      </c>
      <c r="K127" s="44" t="s">
        <v>732</v>
      </c>
      <c r="L127" s="9" t="str">
        <f t="shared" si="14"/>
        <v>Yes</v>
      </c>
    </row>
    <row r="128" spans="1:12" x14ac:dyDescent="0.2">
      <c r="A128" s="45" t="s">
        <v>632</v>
      </c>
      <c r="B128" s="34" t="s">
        <v>217</v>
      </c>
      <c r="C128" s="35">
        <v>5230</v>
      </c>
      <c r="D128" s="43" t="str">
        <f t="shared" si="11"/>
        <v>N/A</v>
      </c>
      <c r="E128" s="35">
        <v>5530</v>
      </c>
      <c r="F128" s="43" t="str">
        <f t="shared" si="12"/>
        <v>N/A</v>
      </c>
      <c r="G128" s="35">
        <v>5624</v>
      </c>
      <c r="H128" s="43" t="str">
        <f t="shared" si="13"/>
        <v>N/A</v>
      </c>
      <c r="I128" s="12">
        <v>5.7359999999999998</v>
      </c>
      <c r="J128" s="12">
        <v>1.7</v>
      </c>
      <c r="K128" s="44" t="s">
        <v>732</v>
      </c>
      <c r="L128" s="9" t="str">
        <f t="shared" si="14"/>
        <v>Yes</v>
      </c>
    </row>
    <row r="129" spans="1:12" ht="25.5" x14ac:dyDescent="0.2">
      <c r="A129" s="45" t="s">
        <v>1458</v>
      </c>
      <c r="B129" s="34" t="s">
        <v>217</v>
      </c>
      <c r="C129" s="46">
        <v>2182.8881452999999</v>
      </c>
      <c r="D129" s="43" t="str">
        <f t="shared" si="11"/>
        <v>N/A</v>
      </c>
      <c r="E129" s="46">
        <v>2244.9801084999999</v>
      </c>
      <c r="F129" s="43" t="str">
        <f t="shared" si="12"/>
        <v>N/A</v>
      </c>
      <c r="G129" s="46">
        <v>2244.2491110000001</v>
      </c>
      <c r="H129" s="43" t="str">
        <f t="shared" si="13"/>
        <v>N/A</v>
      </c>
      <c r="I129" s="12">
        <v>2.8439999999999999</v>
      </c>
      <c r="J129" s="12">
        <v>-3.3000000000000002E-2</v>
      </c>
      <c r="K129" s="44" t="s">
        <v>732</v>
      </c>
      <c r="L129" s="9" t="str">
        <f t="shared" si="14"/>
        <v>Yes</v>
      </c>
    </row>
    <row r="130" spans="1:12" ht="25.5" x14ac:dyDescent="0.2">
      <c r="A130" s="45" t="s">
        <v>633</v>
      </c>
      <c r="B130" s="34" t="s">
        <v>217</v>
      </c>
      <c r="C130" s="46">
        <v>834586</v>
      </c>
      <c r="D130" s="43" t="str">
        <f t="shared" si="11"/>
        <v>N/A</v>
      </c>
      <c r="E130" s="46">
        <v>865315</v>
      </c>
      <c r="F130" s="43" t="str">
        <f t="shared" si="12"/>
        <v>N/A</v>
      </c>
      <c r="G130" s="46">
        <v>1820639</v>
      </c>
      <c r="H130" s="43" t="str">
        <f t="shared" si="13"/>
        <v>N/A</v>
      </c>
      <c r="I130" s="12">
        <v>3.6819999999999999</v>
      </c>
      <c r="J130" s="12">
        <v>110.4</v>
      </c>
      <c r="K130" s="44" t="s">
        <v>732</v>
      </c>
      <c r="L130" s="9" t="str">
        <f t="shared" si="14"/>
        <v>No</v>
      </c>
    </row>
    <row r="131" spans="1:12" x14ac:dyDescent="0.2">
      <c r="A131" s="45" t="s">
        <v>634</v>
      </c>
      <c r="B131" s="34" t="s">
        <v>217</v>
      </c>
      <c r="C131" s="35">
        <v>2738</v>
      </c>
      <c r="D131" s="43" t="str">
        <f t="shared" si="11"/>
        <v>N/A</v>
      </c>
      <c r="E131" s="35">
        <v>1900</v>
      </c>
      <c r="F131" s="43" t="str">
        <f t="shared" si="12"/>
        <v>N/A</v>
      </c>
      <c r="G131" s="35">
        <v>3347</v>
      </c>
      <c r="H131" s="43" t="str">
        <f t="shared" si="13"/>
        <v>N/A</v>
      </c>
      <c r="I131" s="12">
        <v>-30.6</v>
      </c>
      <c r="J131" s="12">
        <v>76.16</v>
      </c>
      <c r="K131" s="44" t="s">
        <v>732</v>
      </c>
      <c r="L131" s="9" t="str">
        <f t="shared" si="14"/>
        <v>No</v>
      </c>
    </row>
    <row r="132" spans="1:12" ht="25.5" x14ac:dyDescent="0.2">
      <c r="A132" s="45" t="s">
        <v>1459</v>
      </c>
      <c r="B132" s="34" t="s">
        <v>217</v>
      </c>
      <c r="C132" s="46">
        <v>304.81592403000002</v>
      </c>
      <c r="D132" s="43" t="str">
        <f t="shared" si="11"/>
        <v>N/A</v>
      </c>
      <c r="E132" s="46">
        <v>455.42894737</v>
      </c>
      <c r="F132" s="43" t="str">
        <f t="shared" si="12"/>
        <v>N/A</v>
      </c>
      <c r="G132" s="46">
        <v>543.96145802000001</v>
      </c>
      <c r="H132" s="43" t="str">
        <f t="shared" si="13"/>
        <v>N/A</v>
      </c>
      <c r="I132" s="12">
        <v>49.41</v>
      </c>
      <c r="J132" s="12">
        <v>19.440000000000001</v>
      </c>
      <c r="K132" s="44" t="s">
        <v>732</v>
      </c>
      <c r="L132" s="9" t="str">
        <f t="shared" si="14"/>
        <v>Yes</v>
      </c>
    </row>
    <row r="133" spans="1:12" ht="25.5" x14ac:dyDescent="0.2">
      <c r="A133" s="45" t="s">
        <v>635</v>
      </c>
      <c r="B133" s="34" t="s">
        <v>217</v>
      </c>
      <c r="C133" s="46">
        <v>46479804</v>
      </c>
      <c r="D133" s="43" t="str">
        <f t="shared" si="11"/>
        <v>N/A</v>
      </c>
      <c r="E133" s="46">
        <v>45411599</v>
      </c>
      <c r="F133" s="43" t="str">
        <f t="shared" si="12"/>
        <v>N/A</v>
      </c>
      <c r="G133" s="46">
        <v>46269575</v>
      </c>
      <c r="H133" s="43" t="str">
        <f t="shared" si="13"/>
        <v>N/A</v>
      </c>
      <c r="I133" s="12">
        <v>-2.2999999999999998</v>
      </c>
      <c r="J133" s="12">
        <v>1.889</v>
      </c>
      <c r="K133" s="44" t="s">
        <v>732</v>
      </c>
      <c r="L133" s="9" t="str">
        <f t="shared" si="14"/>
        <v>Yes</v>
      </c>
    </row>
    <row r="134" spans="1:12" x14ac:dyDescent="0.2">
      <c r="A134" s="45" t="s">
        <v>636</v>
      </c>
      <c r="B134" s="34" t="s">
        <v>217</v>
      </c>
      <c r="C134" s="35">
        <v>3552</v>
      </c>
      <c r="D134" s="43" t="str">
        <f t="shared" si="11"/>
        <v>N/A</v>
      </c>
      <c r="E134" s="35">
        <v>3527</v>
      </c>
      <c r="F134" s="43" t="str">
        <f t="shared" si="12"/>
        <v>N/A</v>
      </c>
      <c r="G134" s="35">
        <v>3663</v>
      </c>
      <c r="H134" s="43" t="str">
        <f t="shared" si="13"/>
        <v>N/A</v>
      </c>
      <c r="I134" s="12">
        <v>-0.70399999999999996</v>
      </c>
      <c r="J134" s="12">
        <v>3.8559999999999999</v>
      </c>
      <c r="K134" s="44" t="s">
        <v>732</v>
      </c>
      <c r="L134" s="9" t="str">
        <f t="shared" si="14"/>
        <v>Yes</v>
      </c>
    </row>
    <row r="135" spans="1:12" x14ac:dyDescent="0.2">
      <c r="A135" s="45" t="s">
        <v>1460</v>
      </c>
      <c r="B135" s="34" t="s">
        <v>217</v>
      </c>
      <c r="C135" s="46">
        <v>13085.530405</v>
      </c>
      <c r="D135" s="43" t="str">
        <f t="shared" si="11"/>
        <v>N/A</v>
      </c>
      <c r="E135" s="46">
        <v>12875.417919</v>
      </c>
      <c r="F135" s="43" t="str">
        <f t="shared" si="12"/>
        <v>N/A</v>
      </c>
      <c r="G135" s="46">
        <v>12631.606607</v>
      </c>
      <c r="H135" s="43" t="str">
        <f t="shared" si="13"/>
        <v>N/A</v>
      </c>
      <c r="I135" s="12">
        <v>-1.61</v>
      </c>
      <c r="J135" s="12">
        <v>-1.89</v>
      </c>
      <c r="K135" s="44" t="s">
        <v>732</v>
      </c>
      <c r="L135" s="9" t="str">
        <f t="shared" si="14"/>
        <v>Yes</v>
      </c>
    </row>
    <row r="136" spans="1:12" ht="25.5" x14ac:dyDescent="0.2">
      <c r="A136" s="45" t="s">
        <v>637</v>
      </c>
      <c r="B136" s="34" t="s">
        <v>217</v>
      </c>
      <c r="C136" s="46">
        <v>0</v>
      </c>
      <c r="D136" s="43" t="str">
        <f t="shared" si="11"/>
        <v>N/A</v>
      </c>
      <c r="E136" s="46">
        <v>0</v>
      </c>
      <c r="F136" s="43" t="str">
        <f t="shared" si="12"/>
        <v>N/A</v>
      </c>
      <c r="G136" s="46">
        <v>0</v>
      </c>
      <c r="H136" s="43" t="str">
        <f t="shared" si="13"/>
        <v>N/A</v>
      </c>
      <c r="I136" s="12" t="s">
        <v>1743</v>
      </c>
      <c r="J136" s="12" t="s">
        <v>1743</v>
      </c>
      <c r="K136" s="44" t="s">
        <v>732</v>
      </c>
      <c r="L136" s="9" t="str">
        <f>IF(J136="Div by 0", "N/A", IF(OR(J136="N/A",K136="N/A"),"N/A", IF(J136&gt;VALUE(MID(K136,1,2)), "No", IF(J136&lt;-1*VALUE(MID(K136,1,2)), "No", "Yes"))))</f>
        <v>N/A</v>
      </c>
    </row>
    <row r="137" spans="1:12" x14ac:dyDescent="0.2">
      <c r="A137" s="45" t="s">
        <v>638</v>
      </c>
      <c r="B137" s="34" t="s">
        <v>217</v>
      </c>
      <c r="C137" s="35">
        <v>0</v>
      </c>
      <c r="D137" s="43" t="str">
        <f t="shared" si="11"/>
        <v>N/A</v>
      </c>
      <c r="E137" s="35">
        <v>0</v>
      </c>
      <c r="F137" s="43" t="str">
        <f t="shared" si="12"/>
        <v>N/A</v>
      </c>
      <c r="G137" s="35">
        <v>0</v>
      </c>
      <c r="H137" s="43" t="str">
        <f t="shared" si="13"/>
        <v>N/A</v>
      </c>
      <c r="I137" s="12" t="s">
        <v>1743</v>
      </c>
      <c r="J137" s="12" t="s">
        <v>1743</v>
      </c>
      <c r="K137" s="44" t="s">
        <v>732</v>
      </c>
      <c r="L137" s="9" t="str">
        <f t="shared" ref="L137:L141" si="15">IF(J137="Div by 0", "N/A", IF(OR(J137="N/A",K137="N/A"),"N/A", IF(J137&gt;VALUE(MID(K137,1,2)), "No", IF(J137&lt;-1*VALUE(MID(K137,1,2)), "No", "Yes"))))</f>
        <v>N/A</v>
      </c>
    </row>
    <row r="138" spans="1:12" ht="25.5" x14ac:dyDescent="0.2">
      <c r="A138" s="45" t="s">
        <v>1461</v>
      </c>
      <c r="B138" s="34" t="s">
        <v>217</v>
      </c>
      <c r="C138" s="46" t="s">
        <v>1743</v>
      </c>
      <c r="D138" s="43" t="str">
        <f t="shared" si="11"/>
        <v>N/A</v>
      </c>
      <c r="E138" s="46" t="s">
        <v>1743</v>
      </c>
      <c r="F138" s="43" t="str">
        <f t="shared" si="12"/>
        <v>N/A</v>
      </c>
      <c r="G138" s="46" t="s">
        <v>1743</v>
      </c>
      <c r="H138" s="43" t="str">
        <f t="shared" si="13"/>
        <v>N/A</v>
      </c>
      <c r="I138" s="12" t="s">
        <v>1743</v>
      </c>
      <c r="J138" s="12" t="s">
        <v>1743</v>
      </c>
      <c r="K138" s="44" t="s">
        <v>732</v>
      </c>
      <c r="L138" s="9" t="str">
        <f t="shared" si="15"/>
        <v>N/A</v>
      </c>
    </row>
    <row r="139" spans="1:12" ht="25.5" x14ac:dyDescent="0.2">
      <c r="A139" s="45" t="s">
        <v>639</v>
      </c>
      <c r="B139" s="34" t="s">
        <v>217</v>
      </c>
      <c r="C139" s="46">
        <v>4927549</v>
      </c>
      <c r="D139" s="43" t="str">
        <f t="shared" si="11"/>
        <v>N/A</v>
      </c>
      <c r="E139" s="46">
        <v>8086077</v>
      </c>
      <c r="F139" s="43" t="str">
        <f t="shared" si="12"/>
        <v>N/A</v>
      </c>
      <c r="G139" s="46">
        <v>10345473</v>
      </c>
      <c r="H139" s="43" t="str">
        <f t="shared" si="13"/>
        <v>N/A</v>
      </c>
      <c r="I139" s="12">
        <v>64.099999999999994</v>
      </c>
      <c r="J139" s="12">
        <v>27.94</v>
      </c>
      <c r="K139" s="44" t="s">
        <v>732</v>
      </c>
      <c r="L139" s="9" t="str">
        <f t="shared" si="15"/>
        <v>Yes</v>
      </c>
    </row>
    <row r="140" spans="1:12" x14ac:dyDescent="0.2">
      <c r="A140" s="45" t="s">
        <v>640</v>
      </c>
      <c r="B140" s="34" t="s">
        <v>217</v>
      </c>
      <c r="C140" s="35">
        <v>63889</v>
      </c>
      <c r="D140" s="43" t="str">
        <f t="shared" si="11"/>
        <v>N/A</v>
      </c>
      <c r="E140" s="35">
        <v>96450</v>
      </c>
      <c r="F140" s="43" t="str">
        <f t="shared" si="12"/>
        <v>N/A</v>
      </c>
      <c r="G140" s="35">
        <v>112690</v>
      </c>
      <c r="H140" s="43" t="str">
        <f t="shared" si="13"/>
        <v>N/A</v>
      </c>
      <c r="I140" s="12">
        <v>50.96</v>
      </c>
      <c r="J140" s="12">
        <v>16.84</v>
      </c>
      <c r="K140" s="44" t="s">
        <v>732</v>
      </c>
      <c r="L140" s="9" t="str">
        <f t="shared" si="15"/>
        <v>Yes</v>
      </c>
    </row>
    <row r="141" spans="1:12" ht="25.5" x14ac:dyDescent="0.2">
      <c r="A141" s="45" t="s">
        <v>1462</v>
      </c>
      <c r="B141" s="34" t="s">
        <v>217</v>
      </c>
      <c r="C141" s="46">
        <v>77.126719780000002</v>
      </c>
      <c r="D141" s="43" t="str">
        <f t="shared" si="11"/>
        <v>N/A</v>
      </c>
      <c r="E141" s="46">
        <v>83.836982892999998</v>
      </c>
      <c r="F141" s="43" t="str">
        <f t="shared" si="12"/>
        <v>N/A</v>
      </c>
      <c r="G141" s="46">
        <v>91.804712042000006</v>
      </c>
      <c r="H141" s="43" t="str">
        <f t="shared" si="13"/>
        <v>N/A</v>
      </c>
      <c r="I141" s="12">
        <v>8.6999999999999993</v>
      </c>
      <c r="J141" s="12">
        <v>9.5039999999999996</v>
      </c>
      <c r="K141" s="44" t="s">
        <v>732</v>
      </c>
      <c r="L141" s="9" t="str">
        <f t="shared" si="15"/>
        <v>Yes</v>
      </c>
    </row>
    <row r="142" spans="1:12" ht="25.5" x14ac:dyDescent="0.2">
      <c r="A142" s="45" t="s">
        <v>641</v>
      </c>
      <c r="B142" s="34" t="s">
        <v>217</v>
      </c>
      <c r="C142" s="46">
        <v>34384977</v>
      </c>
      <c r="D142" s="43" t="str">
        <f t="shared" si="11"/>
        <v>N/A</v>
      </c>
      <c r="E142" s="46">
        <v>35913699</v>
      </c>
      <c r="F142" s="43" t="str">
        <f t="shared" si="12"/>
        <v>N/A</v>
      </c>
      <c r="G142" s="46">
        <v>37866558</v>
      </c>
      <c r="H142" s="43" t="str">
        <f t="shared" si="13"/>
        <v>N/A</v>
      </c>
      <c r="I142" s="12">
        <v>4.4459999999999997</v>
      </c>
      <c r="J142" s="12">
        <v>5.4379999999999997</v>
      </c>
      <c r="K142" s="44" t="s">
        <v>732</v>
      </c>
      <c r="L142" s="9" t="str">
        <f t="shared" ref="L142:L153" si="16">IF(J142="Div by 0", "N/A", IF(K142="N/A","N/A", IF(J142&gt;VALUE(MID(K142,1,2)), "No", IF(J142&lt;-1*VALUE(MID(K142,1,2)), "No", "Yes"))))</f>
        <v>Yes</v>
      </c>
    </row>
    <row r="143" spans="1:12" ht="25.5" x14ac:dyDescent="0.2">
      <c r="A143" s="45" t="s">
        <v>642</v>
      </c>
      <c r="B143" s="34" t="s">
        <v>217</v>
      </c>
      <c r="C143" s="35">
        <v>159365</v>
      </c>
      <c r="D143" s="43" t="str">
        <f t="shared" si="11"/>
        <v>N/A</v>
      </c>
      <c r="E143" s="35">
        <v>187464</v>
      </c>
      <c r="F143" s="43" t="str">
        <f t="shared" si="12"/>
        <v>N/A</v>
      </c>
      <c r="G143" s="35">
        <v>202253</v>
      </c>
      <c r="H143" s="43" t="str">
        <f t="shared" si="13"/>
        <v>N/A</v>
      </c>
      <c r="I143" s="12">
        <v>17.63</v>
      </c>
      <c r="J143" s="12">
        <v>7.8890000000000002</v>
      </c>
      <c r="K143" s="44" t="s">
        <v>732</v>
      </c>
      <c r="L143" s="9" t="str">
        <f t="shared" si="16"/>
        <v>Yes</v>
      </c>
    </row>
    <row r="144" spans="1:12" ht="25.5" x14ac:dyDescent="0.2">
      <c r="A144" s="45" t="s">
        <v>1463</v>
      </c>
      <c r="B144" s="34" t="s">
        <v>217</v>
      </c>
      <c r="C144" s="46">
        <v>215.76241332999999</v>
      </c>
      <c r="D144" s="43" t="str">
        <f t="shared" si="11"/>
        <v>N/A</v>
      </c>
      <c r="E144" s="46">
        <v>191.57651068999999</v>
      </c>
      <c r="F144" s="43" t="str">
        <f t="shared" si="12"/>
        <v>N/A</v>
      </c>
      <c r="G144" s="46">
        <v>187.22371484999999</v>
      </c>
      <c r="H144" s="43" t="str">
        <f t="shared" si="13"/>
        <v>N/A</v>
      </c>
      <c r="I144" s="12">
        <v>-11.2</v>
      </c>
      <c r="J144" s="12">
        <v>-2.27</v>
      </c>
      <c r="K144" s="44" t="s">
        <v>732</v>
      </c>
      <c r="L144" s="9" t="str">
        <f t="shared" si="16"/>
        <v>Yes</v>
      </c>
    </row>
    <row r="145" spans="1:12" ht="25.5" x14ac:dyDescent="0.2">
      <c r="A145" s="45" t="s">
        <v>643</v>
      </c>
      <c r="B145" s="34" t="s">
        <v>217</v>
      </c>
      <c r="C145" s="46">
        <v>187376152</v>
      </c>
      <c r="D145" s="43" t="str">
        <f t="shared" ref="D145:D153" si="17">IF($B145="N/A","N/A",IF(C145&gt;10,"No",IF(C145&lt;-10,"No","Yes")))</f>
        <v>N/A</v>
      </c>
      <c r="E145" s="46">
        <v>186741693</v>
      </c>
      <c r="F145" s="43" t="str">
        <f t="shared" ref="F145:F153" si="18">IF($B145="N/A","N/A",IF(E145&gt;10,"No",IF(E145&lt;-10,"No","Yes")))</f>
        <v>N/A</v>
      </c>
      <c r="G145" s="46">
        <v>196287902</v>
      </c>
      <c r="H145" s="43" t="str">
        <f t="shared" ref="H145:H153" si="19">IF($B145="N/A","N/A",IF(G145&gt;10,"No",IF(G145&lt;-10,"No","Yes")))</f>
        <v>N/A</v>
      </c>
      <c r="I145" s="12">
        <v>-0.33900000000000002</v>
      </c>
      <c r="J145" s="12">
        <v>5.1120000000000001</v>
      </c>
      <c r="K145" s="44" t="s">
        <v>732</v>
      </c>
      <c r="L145" s="9" t="str">
        <f t="shared" si="16"/>
        <v>Yes</v>
      </c>
    </row>
    <row r="146" spans="1:12" x14ac:dyDescent="0.2">
      <c r="A146" s="45" t="s">
        <v>644</v>
      </c>
      <c r="B146" s="34" t="s">
        <v>217</v>
      </c>
      <c r="C146" s="35">
        <v>2935</v>
      </c>
      <c r="D146" s="43" t="str">
        <f t="shared" si="17"/>
        <v>N/A</v>
      </c>
      <c r="E146" s="35">
        <v>2889</v>
      </c>
      <c r="F146" s="43" t="str">
        <f t="shared" si="18"/>
        <v>N/A</v>
      </c>
      <c r="G146" s="35">
        <v>3000</v>
      </c>
      <c r="H146" s="43" t="str">
        <f t="shared" si="19"/>
        <v>N/A</v>
      </c>
      <c r="I146" s="12">
        <v>-1.57</v>
      </c>
      <c r="J146" s="12">
        <v>3.8420000000000001</v>
      </c>
      <c r="K146" s="44" t="s">
        <v>732</v>
      </c>
      <c r="L146" s="9" t="str">
        <f t="shared" si="16"/>
        <v>Yes</v>
      </c>
    </row>
    <row r="147" spans="1:12" ht="25.5" x14ac:dyDescent="0.2">
      <c r="A147" s="45" t="s">
        <v>1464</v>
      </c>
      <c r="B147" s="34" t="s">
        <v>217</v>
      </c>
      <c r="C147" s="46">
        <v>63841.959796000003</v>
      </c>
      <c r="D147" s="43" t="str">
        <f t="shared" si="17"/>
        <v>N/A</v>
      </c>
      <c r="E147" s="46">
        <v>64638.869159000002</v>
      </c>
      <c r="F147" s="43" t="str">
        <f t="shared" si="18"/>
        <v>N/A</v>
      </c>
      <c r="G147" s="46">
        <v>65429.300667000003</v>
      </c>
      <c r="H147" s="43" t="str">
        <f t="shared" si="19"/>
        <v>N/A</v>
      </c>
      <c r="I147" s="12">
        <v>1.248</v>
      </c>
      <c r="J147" s="12">
        <v>1.2230000000000001</v>
      </c>
      <c r="K147" s="44" t="s">
        <v>732</v>
      </c>
      <c r="L147" s="9" t="str">
        <f t="shared" si="16"/>
        <v>Yes</v>
      </c>
    </row>
    <row r="148" spans="1:12" ht="25.5" x14ac:dyDescent="0.2">
      <c r="A148" s="45" t="s">
        <v>645</v>
      </c>
      <c r="B148" s="34" t="s">
        <v>217</v>
      </c>
      <c r="C148" s="46">
        <v>142719774</v>
      </c>
      <c r="D148" s="43" t="str">
        <f t="shared" si="17"/>
        <v>N/A</v>
      </c>
      <c r="E148" s="46">
        <v>158200987</v>
      </c>
      <c r="F148" s="43" t="str">
        <f t="shared" si="18"/>
        <v>N/A</v>
      </c>
      <c r="G148" s="46">
        <v>168223513</v>
      </c>
      <c r="H148" s="43" t="str">
        <f t="shared" si="19"/>
        <v>N/A</v>
      </c>
      <c r="I148" s="12">
        <v>10.85</v>
      </c>
      <c r="J148" s="12">
        <v>6.335</v>
      </c>
      <c r="K148" s="44" t="s">
        <v>732</v>
      </c>
      <c r="L148" s="9" t="str">
        <f t="shared" si="16"/>
        <v>Yes</v>
      </c>
    </row>
    <row r="149" spans="1:12" x14ac:dyDescent="0.2">
      <c r="A149" s="45" t="s">
        <v>646</v>
      </c>
      <c r="B149" s="34" t="s">
        <v>217</v>
      </c>
      <c r="C149" s="35">
        <v>104717</v>
      </c>
      <c r="D149" s="43" t="str">
        <f t="shared" si="17"/>
        <v>N/A</v>
      </c>
      <c r="E149" s="35">
        <v>137792</v>
      </c>
      <c r="F149" s="43" t="str">
        <f t="shared" si="18"/>
        <v>N/A</v>
      </c>
      <c r="G149" s="35">
        <v>122646</v>
      </c>
      <c r="H149" s="43" t="str">
        <f t="shared" si="19"/>
        <v>N/A</v>
      </c>
      <c r="I149" s="12">
        <v>31.59</v>
      </c>
      <c r="J149" s="12">
        <v>-11</v>
      </c>
      <c r="K149" s="44" t="s">
        <v>732</v>
      </c>
      <c r="L149" s="9" t="str">
        <f t="shared" si="16"/>
        <v>Yes</v>
      </c>
    </row>
    <row r="150" spans="1:12" ht="25.5" x14ac:dyDescent="0.2">
      <c r="A150" s="45" t="s">
        <v>1465</v>
      </c>
      <c r="B150" s="34" t="s">
        <v>217</v>
      </c>
      <c r="C150" s="46">
        <v>1362.9093078999999</v>
      </c>
      <c r="D150" s="43" t="str">
        <f t="shared" si="17"/>
        <v>N/A</v>
      </c>
      <c r="E150" s="46">
        <v>1148.1144551</v>
      </c>
      <c r="F150" s="43" t="str">
        <f t="shared" si="18"/>
        <v>N/A</v>
      </c>
      <c r="G150" s="46">
        <v>1371.6184221000001</v>
      </c>
      <c r="H150" s="43" t="str">
        <f t="shared" si="19"/>
        <v>N/A</v>
      </c>
      <c r="I150" s="12">
        <v>-15.8</v>
      </c>
      <c r="J150" s="12">
        <v>19.47</v>
      </c>
      <c r="K150" s="44" t="s">
        <v>732</v>
      </c>
      <c r="L150" s="9" t="str">
        <f t="shared" si="16"/>
        <v>Yes</v>
      </c>
    </row>
    <row r="151" spans="1:12" ht="25.5" x14ac:dyDescent="0.2">
      <c r="A151" s="45" t="s">
        <v>647</v>
      </c>
      <c r="B151" s="34" t="s">
        <v>217</v>
      </c>
      <c r="C151" s="46">
        <v>670570</v>
      </c>
      <c r="D151" s="43" t="str">
        <f t="shared" si="17"/>
        <v>N/A</v>
      </c>
      <c r="E151" s="46">
        <v>49884136</v>
      </c>
      <c r="F151" s="43" t="str">
        <f t="shared" si="18"/>
        <v>N/A</v>
      </c>
      <c r="G151" s="46">
        <v>50997530</v>
      </c>
      <c r="H151" s="43" t="str">
        <f t="shared" si="19"/>
        <v>N/A</v>
      </c>
      <c r="I151" s="12">
        <v>7339</v>
      </c>
      <c r="J151" s="12">
        <v>2.2320000000000002</v>
      </c>
      <c r="K151" s="44" t="s">
        <v>732</v>
      </c>
      <c r="L151" s="9" t="str">
        <f t="shared" si="16"/>
        <v>Yes</v>
      </c>
    </row>
    <row r="152" spans="1:12" x14ac:dyDescent="0.2">
      <c r="A152" s="45" t="s">
        <v>648</v>
      </c>
      <c r="B152" s="34" t="s">
        <v>217</v>
      </c>
      <c r="C152" s="35">
        <v>210</v>
      </c>
      <c r="D152" s="43" t="str">
        <f t="shared" si="17"/>
        <v>N/A</v>
      </c>
      <c r="E152" s="35">
        <v>4353</v>
      </c>
      <c r="F152" s="43" t="str">
        <f t="shared" si="18"/>
        <v>N/A</v>
      </c>
      <c r="G152" s="35">
        <v>4483</v>
      </c>
      <c r="H152" s="43" t="str">
        <f t="shared" si="19"/>
        <v>N/A</v>
      </c>
      <c r="I152" s="12">
        <v>1973</v>
      </c>
      <c r="J152" s="12">
        <v>2.9860000000000002</v>
      </c>
      <c r="K152" s="44" t="s">
        <v>732</v>
      </c>
      <c r="L152" s="9" t="str">
        <f t="shared" si="16"/>
        <v>Yes</v>
      </c>
    </row>
    <row r="153" spans="1:12" ht="25.5" x14ac:dyDescent="0.2">
      <c r="A153" s="45" t="s">
        <v>1466</v>
      </c>
      <c r="B153" s="34" t="s">
        <v>217</v>
      </c>
      <c r="C153" s="46">
        <v>3193.1904761999999</v>
      </c>
      <c r="D153" s="43" t="str">
        <f t="shared" si="17"/>
        <v>N/A</v>
      </c>
      <c r="E153" s="46">
        <v>11459.71422</v>
      </c>
      <c r="F153" s="43" t="str">
        <f t="shared" si="18"/>
        <v>N/A</v>
      </c>
      <c r="G153" s="46">
        <v>11375.759536</v>
      </c>
      <c r="H153" s="43" t="str">
        <f t="shared" si="19"/>
        <v>N/A</v>
      </c>
      <c r="I153" s="12">
        <v>258.89999999999998</v>
      </c>
      <c r="J153" s="12">
        <v>-0.73299999999999998</v>
      </c>
      <c r="K153" s="44" t="s">
        <v>732</v>
      </c>
      <c r="L153" s="9" t="str">
        <f t="shared" si="16"/>
        <v>Yes</v>
      </c>
    </row>
    <row r="154" spans="1:12" x14ac:dyDescent="0.2">
      <c r="A154" s="45" t="s">
        <v>1532</v>
      </c>
      <c r="B154" s="34" t="s">
        <v>217</v>
      </c>
      <c r="C154" s="46">
        <v>59.560307479000002</v>
      </c>
      <c r="D154" s="43" t="str">
        <f t="shared" ref="D154:D173" si="20">IF($B154="N/A","N/A",IF(C154&gt;10,"No",IF(C154&lt;-10,"No","Yes")))</f>
        <v>N/A</v>
      </c>
      <c r="E154" s="46">
        <v>57.717000409000001</v>
      </c>
      <c r="F154" s="43" t="str">
        <f t="shared" ref="F154:F173" si="21">IF($B154="N/A","N/A",IF(E154&gt;10,"No",IF(E154&lt;-10,"No","Yes")))</f>
        <v>N/A</v>
      </c>
      <c r="G154" s="46">
        <v>257.71993710999999</v>
      </c>
      <c r="H154" s="43" t="str">
        <f t="shared" ref="H154:H173" si="22">IF($B154="N/A","N/A",IF(G154&gt;10,"No",IF(G154&lt;-10,"No","Yes")))</f>
        <v>N/A</v>
      </c>
      <c r="I154" s="12">
        <v>-3.09</v>
      </c>
      <c r="J154" s="12">
        <v>346.5</v>
      </c>
      <c r="K154" s="44" t="s">
        <v>732</v>
      </c>
      <c r="L154" s="9" t="str">
        <f t="shared" ref="L154:L173" si="23">IF(J154="Div by 0", "N/A", IF(K154="N/A","N/A", IF(J154&gt;VALUE(MID(K154,1,2)), "No", IF(J154&lt;-1*VALUE(MID(K154,1,2)), "No", "Yes"))))</f>
        <v>No</v>
      </c>
    </row>
    <row r="155" spans="1:12" x14ac:dyDescent="0.2">
      <c r="A155" s="50" t="s">
        <v>1533</v>
      </c>
      <c r="B155" s="34" t="s">
        <v>217</v>
      </c>
      <c r="C155" s="46">
        <v>278.97564198999999</v>
      </c>
      <c r="D155" s="43" t="str">
        <f t="shared" si="20"/>
        <v>N/A</v>
      </c>
      <c r="E155" s="46">
        <v>290.04848816999998</v>
      </c>
      <c r="F155" s="43" t="str">
        <f t="shared" si="21"/>
        <v>N/A</v>
      </c>
      <c r="G155" s="46">
        <v>322.25234096999998</v>
      </c>
      <c r="H155" s="43" t="str">
        <f t="shared" si="22"/>
        <v>N/A</v>
      </c>
      <c r="I155" s="12">
        <v>3.9689999999999999</v>
      </c>
      <c r="J155" s="12">
        <v>11.1</v>
      </c>
      <c r="K155" s="44" t="s">
        <v>732</v>
      </c>
      <c r="L155" s="9" t="str">
        <f t="shared" si="23"/>
        <v>Yes</v>
      </c>
    </row>
    <row r="156" spans="1:12" ht="25.5" x14ac:dyDescent="0.2">
      <c r="A156" s="50" t="s">
        <v>1534</v>
      </c>
      <c r="B156" s="34" t="s">
        <v>217</v>
      </c>
      <c r="C156" s="46">
        <v>128.06747378</v>
      </c>
      <c r="D156" s="43" t="str">
        <f t="shared" si="20"/>
        <v>N/A</v>
      </c>
      <c r="E156" s="46">
        <v>123.78428982</v>
      </c>
      <c r="F156" s="43" t="str">
        <f t="shared" si="21"/>
        <v>N/A</v>
      </c>
      <c r="G156" s="46">
        <v>467.61055247000002</v>
      </c>
      <c r="H156" s="43" t="str">
        <f t="shared" si="22"/>
        <v>N/A</v>
      </c>
      <c r="I156" s="12">
        <v>-3.34</v>
      </c>
      <c r="J156" s="12">
        <v>277.8</v>
      </c>
      <c r="K156" s="44" t="s">
        <v>732</v>
      </c>
      <c r="L156" s="9" t="str">
        <f t="shared" si="23"/>
        <v>No</v>
      </c>
    </row>
    <row r="157" spans="1:12" x14ac:dyDescent="0.2">
      <c r="A157" s="50" t="s">
        <v>1535</v>
      </c>
      <c r="B157" s="34" t="s">
        <v>217</v>
      </c>
      <c r="C157" s="46">
        <v>7.9447930776</v>
      </c>
      <c r="D157" s="43" t="str">
        <f t="shared" si="20"/>
        <v>N/A</v>
      </c>
      <c r="E157" s="46">
        <v>7.8719008349999999</v>
      </c>
      <c r="F157" s="43" t="str">
        <f t="shared" si="21"/>
        <v>N/A</v>
      </c>
      <c r="G157" s="46">
        <v>134.24707681000001</v>
      </c>
      <c r="H157" s="43" t="str">
        <f t="shared" si="22"/>
        <v>N/A</v>
      </c>
      <c r="I157" s="12">
        <v>-0.91700000000000004</v>
      </c>
      <c r="J157" s="12">
        <v>1605</v>
      </c>
      <c r="K157" s="44" t="s">
        <v>732</v>
      </c>
      <c r="L157" s="9" t="str">
        <f t="shared" si="23"/>
        <v>No</v>
      </c>
    </row>
    <row r="158" spans="1:12" x14ac:dyDescent="0.2">
      <c r="A158" s="50" t="s">
        <v>1536</v>
      </c>
      <c r="B158" s="34" t="s">
        <v>217</v>
      </c>
      <c r="C158" s="46">
        <v>116.53280315000001</v>
      </c>
      <c r="D158" s="43" t="str">
        <f t="shared" si="20"/>
        <v>N/A</v>
      </c>
      <c r="E158" s="46">
        <v>125.3825997</v>
      </c>
      <c r="F158" s="43" t="str">
        <f t="shared" si="21"/>
        <v>N/A</v>
      </c>
      <c r="G158" s="46">
        <v>540.81911849999995</v>
      </c>
      <c r="H158" s="43" t="str">
        <f t="shared" si="22"/>
        <v>N/A</v>
      </c>
      <c r="I158" s="12">
        <v>7.5940000000000003</v>
      </c>
      <c r="J158" s="12">
        <v>331.3</v>
      </c>
      <c r="K158" s="44" t="s">
        <v>732</v>
      </c>
      <c r="L158" s="9" t="str">
        <f t="shared" si="23"/>
        <v>No</v>
      </c>
    </row>
    <row r="159" spans="1:12" x14ac:dyDescent="0.2">
      <c r="A159" s="45" t="s">
        <v>1537</v>
      </c>
      <c r="B159" s="34" t="s">
        <v>217</v>
      </c>
      <c r="C159" s="46">
        <v>1234.4049405000001</v>
      </c>
      <c r="D159" s="43" t="str">
        <f t="shared" si="20"/>
        <v>N/A</v>
      </c>
      <c r="E159" s="46">
        <v>1207.9008025000001</v>
      </c>
      <c r="F159" s="43" t="str">
        <f t="shared" si="21"/>
        <v>N/A</v>
      </c>
      <c r="G159" s="46">
        <v>1128.2005609</v>
      </c>
      <c r="H159" s="43" t="str">
        <f t="shared" si="22"/>
        <v>N/A</v>
      </c>
      <c r="I159" s="12">
        <v>-2.15</v>
      </c>
      <c r="J159" s="12">
        <v>-6.6</v>
      </c>
      <c r="K159" s="44" t="s">
        <v>732</v>
      </c>
      <c r="L159" s="9" t="str">
        <f t="shared" si="23"/>
        <v>Yes</v>
      </c>
    </row>
    <row r="160" spans="1:12" x14ac:dyDescent="0.2">
      <c r="A160" s="50" t="s">
        <v>1538</v>
      </c>
      <c r="B160" s="34" t="s">
        <v>217</v>
      </c>
      <c r="C160" s="46">
        <v>17513.292611000001</v>
      </c>
      <c r="D160" s="43" t="str">
        <f t="shared" si="20"/>
        <v>N/A</v>
      </c>
      <c r="E160" s="46">
        <v>19435.386055999999</v>
      </c>
      <c r="F160" s="43" t="str">
        <f t="shared" si="21"/>
        <v>N/A</v>
      </c>
      <c r="G160" s="46">
        <v>19139.72596</v>
      </c>
      <c r="H160" s="43" t="str">
        <f t="shared" si="22"/>
        <v>N/A</v>
      </c>
      <c r="I160" s="12">
        <v>10.98</v>
      </c>
      <c r="J160" s="12">
        <v>-1.52</v>
      </c>
      <c r="K160" s="44" t="s">
        <v>732</v>
      </c>
      <c r="L160" s="9" t="str">
        <f t="shared" si="23"/>
        <v>Yes</v>
      </c>
    </row>
    <row r="161" spans="1:12" ht="25.5" x14ac:dyDescent="0.2">
      <c r="A161" s="50" t="s">
        <v>1539</v>
      </c>
      <c r="B161" s="34" t="s">
        <v>217</v>
      </c>
      <c r="C161" s="46">
        <v>1719.2238758999999</v>
      </c>
      <c r="D161" s="43" t="str">
        <f t="shared" si="20"/>
        <v>N/A</v>
      </c>
      <c r="E161" s="46">
        <v>1811.759787</v>
      </c>
      <c r="F161" s="43" t="str">
        <f t="shared" si="21"/>
        <v>N/A</v>
      </c>
      <c r="G161" s="46">
        <v>1798.8732640999999</v>
      </c>
      <c r="H161" s="43" t="str">
        <f t="shared" si="22"/>
        <v>N/A</v>
      </c>
      <c r="I161" s="12">
        <v>5.3819999999999997</v>
      </c>
      <c r="J161" s="12">
        <v>-0.71099999999999997</v>
      </c>
      <c r="K161" s="44" t="s">
        <v>732</v>
      </c>
      <c r="L161" s="9" t="str">
        <f t="shared" si="23"/>
        <v>Yes</v>
      </c>
    </row>
    <row r="162" spans="1:12" x14ac:dyDescent="0.2">
      <c r="A162" s="50" t="s">
        <v>1540</v>
      </c>
      <c r="B162" s="34" t="s">
        <v>217</v>
      </c>
      <c r="C162" s="46">
        <v>78.237506855999996</v>
      </c>
      <c r="D162" s="43" t="str">
        <f t="shared" si="20"/>
        <v>N/A</v>
      </c>
      <c r="E162" s="46">
        <v>67.268562720000006</v>
      </c>
      <c r="F162" s="43" t="str">
        <f t="shared" si="21"/>
        <v>N/A</v>
      </c>
      <c r="G162" s="46">
        <v>71.120295198999997</v>
      </c>
      <c r="H162" s="43" t="str">
        <f t="shared" si="22"/>
        <v>N/A</v>
      </c>
      <c r="I162" s="12">
        <v>-14</v>
      </c>
      <c r="J162" s="12">
        <v>5.726</v>
      </c>
      <c r="K162" s="44" t="s">
        <v>732</v>
      </c>
      <c r="L162" s="9" t="str">
        <f t="shared" si="23"/>
        <v>Yes</v>
      </c>
    </row>
    <row r="163" spans="1:12" x14ac:dyDescent="0.2">
      <c r="A163" s="50" t="s">
        <v>1541</v>
      </c>
      <c r="B163" s="34" t="s">
        <v>217</v>
      </c>
      <c r="C163" s="46">
        <v>0.30318822369999998</v>
      </c>
      <c r="D163" s="43" t="str">
        <f t="shared" si="20"/>
        <v>N/A</v>
      </c>
      <c r="E163" s="46">
        <v>0.55732661110000004</v>
      </c>
      <c r="F163" s="43" t="str">
        <f t="shared" si="21"/>
        <v>N/A</v>
      </c>
      <c r="G163" s="46">
        <v>0.49680196209999999</v>
      </c>
      <c r="H163" s="43" t="str">
        <f t="shared" si="22"/>
        <v>N/A</v>
      </c>
      <c r="I163" s="12">
        <v>83.82</v>
      </c>
      <c r="J163" s="12">
        <v>-10.9</v>
      </c>
      <c r="K163" s="44" t="s">
        <v>732</v>
      </c>
      <c r="L163" s="9" t="str">
        <f t="shared" si="23"/>
        <v>Yes</v>
      </c>
    </row>
    <row r="164" spans="1:12" x14ac:dyDescent="0.2">
      <c r="A164" s="45" t="s">
        <v>1542</v>
      </c>
      <c r="B164" s="34" t="s">
        <v>217</v>
      </c>
      <c r="C164" s="46">
        <v>635.84676818000003</v>
      </c>
      <c r="D164" s="43" t="str">
        <f t="shared" si="20"/>
        <v>N/A</v>
      </c>
      <c r="E164" s="46">
        <v>619.91163576999998</v>
      </c>
      <c r="F164" s="43" t="str">
        <f t="shared" si="21"/>
        <v>N/A</v>
      </c>
      <c r="G164" s="46">
        <v>614.09881600000006</v>
      </c>
      <c r="H164" s="43" t="str">
        <f t="shared" si="22"/>
        <v>N/A</v>
      </c>
      <c r="I164" s="12">
        <v>-2.5099999999999998</v>
      </c>
      <c r="J164" s="12">
        <v>-0.93799999999999994</v>
      </c>
      <c r="K164" s="44" t="s">
        <v>732</v>
      </c>
      <c r="L164" s="9" t="str">
        <f t="shared" si="23"/>
        <v>Yes</v>
      </c>
    </row>
    <row r="165" spans="1:12" x14ac:dyDescent="0.2">
      <c r="A165" s="50" t="s">
        <v>1543</v>
      </c>
      <c r="B165" s="34" t="s">
        <v>217</v>
      </c>
      <c r="C165" s="46">
        <v>44.671103977999998</v>
      </c>
      <c r="D165" s="43" t="str">
        <f t="shared" si="20"/>
        <v>N/A</v>
      </c>
      <c r="E165" s="46">
        <v>44.158031708999999</v>
      </c>
      <c r="F165" s="43" t="str">
        <f t="shared" si="21"/>
        <v>N/A</v>
      </c>
      <c r="G165" s="46">
        <v>46.192322310999998</v>
      </c>
      <c r="H165" s="43" t="str">
        <f t="shared" si="22"/>
        <v>N/A</v>
      </c>
      <c r="I165" s="12">
        <v>-1.1499999999999999</v>
      </c>
      <c r="J165" s="12">
        <v>4.6070000000000002</v>
      </c>
      <c r="K165" s="44" t="s">
        <v>732</v>
      </c>
      <c r="L165" s="9" t="str">
        <f t="shared" si="23"/>
        <v>Yes</v>
      </c>
    </row>
    <row r="166" spans="1:12" x14ac:dyDescent="0.2">
      <c r="A166" s="50" t="s">
        <v>1544</v>
      </c>
      <c r="B166" s="34" t="s">
        <v>217</v>
      </c>
      <c r="C166" s="46">
        <v>1644.4639488</v>
      </c>
      <c r="D166" s="43" t="str">
        <f t="shared" si="20"/>
        <v>N/A</v>
      </c>
      <c r="E166" s="46">
        <v>1629.9226570999999</v>
      </c>
      <c r="F166" s="43" t="str">
        <f t="shared" si="21"/>
        <v>N/A</v>
      </c>
      <c r="G166" s="46">
        <v>1681.9046490000001</v>
      </c>
      <c r="H166" s="43" t="str">
        <f t="shared" si="22"/>
        <v>N/A</v>
      </c>
      <c r="I166" s="12">
        <v>-0.88400000000000001</v>
      </c>
      <c r="J166" s="12">
        <v>3.1890000000000001</v>
      </c>
      <c r="K166" s="44" t="s">
        <v>732</v>
      </c>
      <c r="L166" s="9" t="str">
        <f t="shared" si="23"/>
        <v>Yes</v>
      </c>
    </row>
    <row r="167" spans="1:12" x14ac:dyDescent="0.2">
      <c r="A167" s="50" t="s">
        <v>1545</v>
      </c>
      <c r="B167" s="34" t="s">
        <v>217</v>
      </c>
      <c r="C167" s="46">
        <v>318.77919470000001</v>
      </c>
      <c r="D167" s="43" t="str">
        <f t="shared" si="20"/>
        <v>N/A</v>
      </c>
      <c r="E167" s="46">
        <v>313.70094581000001</v>
      </c>
      <c r="F167" s="43" t="str">
        <f t="shared" si="21"/>
        <v>N/A</v>
      </c>
      <c r="G167" s="46">
        <v>300.66321170999998</v>
      </c>
      <c r="H167" s="43" t="str">
        <f t="shared" si="22"/>
        <v>N/A</v>
      </c>
      <c r="I167" s="12">
        <v>-1.59</v>
      </c>
      <c r="J167" s="12">
        <v>-4.16</v>
      </c>
      <c r="K167" s="44" t="s">
        <v>732</v>
      </c>
      <c r="L167" s="9" t="str">
        <f t="shared" si="23"/>
        <v>Yes</v>
      </c>
    </row>
    <row r="168" spans="1:12" x14ac:dyDescent="0.2">
      <c r="A168" s="50" t="s">
        <v>1546</v>
      </c>
      <c r="B168" s="34" t="s">
        <v>217</v>
      </c>
      <c r="C168" s="46">
        <v>384.18899470000002</v>
      </c>
      <c r="D168" s="43" t="str">
        <f t="shared" si="20"/>
        <v>N/A</v>
      </c>
      <c r="E168" s="46">
        <v>382.31277875000001</v>
      </c>
      <c r="F168" s="43" t="str">
        <f t="shared" si="21"/>
        <v>N/A</v>
      </c>
      <c r="G168" s="46">
        <v>388.62967682999999</v>
      </c>
      <c r="H168" s="43" t="str">
        <f t="shared" si="22"/>
        <v>N/A</v>
      </c>
      <c r="I168" s="12">
        <v>-0.48799999999999999</v>
      </c>
      <c r="J168" s="12">
        <v>1.6519999999999999</v>
      </c>
      <c r="K168" s="44" t="s">
        <v>732</v>
      </c>
      <c r="L168" s="9" t="str">
        <f t="shared" si="23"/>
        <v>Yes</v>
      </c>
    </row>
    <row r="169" spans="1:12" x14ac:dyDescent="0.2">
      <c r="A169" s="45" t="s">
        <v>1547</v>
      </c>
      <c r="B169" s="34" t="s">
        <v>217</v>
      </c>
      <c r="C169" s="46">
        <v>1894.8546772</v>
      </c>
      <c r="D169" s="43" t="str">
        <f t="shared" si="20"/>
        <v>N/A</v>
      </c>
      <c r="E169" s="46">
        <v>1877.9097136</v>
      </c>
      <c r="F169" s="43" t="str">
        <f t="shared" si="21"/>
        <v>N/A</v>
      </c>
      <c r="G169" s="46">
        <v>1786.0230443999999</v>
      </c>
      <c r="H169" s="43" t="str">
        <f t="shared" si="22"/>
        <v>N/A</v>
      </c>
      <c r="I169" s="12">
        <v>-0.89400000000000002</v>
      </c>
      <c r="J169" s="12">
        <v>-4.8899999999999997</v>
      </c>
      <c r="K169" s="44" t="s">
        <v>732</v>
      </c>
      <c r="L169" s="9" t="str">
        <f t="shared" si="23"/>
        <v>Yes</v>
      </c>
    </row>
    <row r="170" spans="1:12" x14ac:dyDescent="0.2">
      <c r="A170" s="50" t="s">
        <v>1548</v>
      </c>
      <c r="B170" s="34" t="s">
        <v>217</v>
      </c>
      <c r="C170" s="46">
        <v>2213.020141</v>
      </c>
      <c r="D170" s="43" t="str">
        <f t="shared" si="20"/>
        <v>N/A</v>
      </c>
      <c r="E170" s="46">
        <v>2464.1624833000001</v>
      </c>
      <c r="F170" s="43" t="str">
        <f t="shared" si="21"/>
        <v>N/A</v>
      </c>
      <c r="G170" s="46">
        <v>2541.5399260999998</v>
      </c>
      <c r="H170" s="43" t="str">
        <f t="shared" si="22"/>
        <v>N/A</v>
      </c>
      <c r="I170" s="12">
        <v>11.35</v>
      </c>
      <c r="J170" s="12">
        <v>3.14</v>
      </c>
      <c r="K170" s="44" t="s">
        <v>732</v>
      </c>
      <c r="L170" s="9" t="str">
        <f t="shared" si="23"/>
        <v>Yes</v>
      </c>
    </row>
    <row r="171" spans="1:12" x14ac:dyDescent="0.2">
      <c r="A171" s="50" t="s">
        <v>1549</v>
      </c>
      <c r="B171" s="34" t="s">
        <v>217</v>
      </c>
      <c r="C171" s="46">
        <v>4106.6841648999998</v>
      </c>
      <c r="D171" s="43" t="str">
        <f t="shared" si="20"/>
        <v>N/A</v>
      </c>
      <c r="E171" s="46">
        <v>4171.8416459</v>
      </c>
      <c r="F171" s="43" t="str">
        <f t="shared" si="21"/>
        <v>N/A</v>
      </c>
      <c r="G171" s="46">
        <v>4280.9674668999996</v>
      </c>
      <c r="H171" s="43" t="str">
        <f t="shared" si="22"/>
        <v>N/A</v>
      </c>
      <c r="I171" s="12">
        <v>1.587</v>
      </c>
      <c r="J171" s="12">
        <v>2.6160000000000001</v>
      </c>
      <c r="K171" s="44" t="s">
        <v>732</v>
      </c>
      <c r="L171" s="9" t="str">
        <f t="shared" si="23"/>
        <v>Yes</v>
      </c>
    </row>
    <row r="172" spans="1:12" x14ac:dyDescent="0.2">
      <c r="A172" s="50" t="s">
        <v>1550</v>
      </c>
      <c r="B172" s="34" t="s">
        <v>217</v>
      </c>
      <c r="C172" s="46">
        <v>936.42128889000003</v>
      </c>
      <c r="D172" s="43" t="str">
        <f t="shared" si="20"/>
        <v>N/A</v>
      </c>
      <c r="E172" s="46">
        <v>974.22333557000002</v>
      </c>
      <c r="F172" s="43" t="str">
        <f t="shared" si="21"/>
        <v>N/A</v>
      </c>
      <c r="G172" s="46">
        <v>954.69989151000004</v>
      </c>
      <c r="H172" s="43" t="str">
        <f t="shared" si="22"/>
        <v>N/A</v>
      </c>
      <c r="I172" s="12">
        <v>4.0369999999999999</v>
      </c>
      <c r="J172" s="12">
        <v>-2</v>
      </c>
      <c r="K172" s="44" t="s">
        <v>732</v>
      </c>
      <c r="L172" s="9" t="str">
        <f t="shared" si="23"/>
        <v>Yes</v>
      </c>
    </row>
    <row r="173" spans="1:12" x14ac:dyDescent="0.2">
      <c r="A173" s="50" t="s">
        <v>1551</v>
      </c>
      <c r="B173" s="34" t="s">
        <v>217</v>
      </c>
      <c r="C173" s="46">
        <v>2288.5205670999999</v>
      </c>
      <c r="D173" s="43" t="str">
        <f t="shared" si="20"/>
        <v>N/A</v>
      </c>
      <c r="E173" s="46">
        <v>1916.2348394000001</v>
      </c>
      <c r="F173" s="43" t="str">
        <f t="shared" si="21"/>
        <v>N/A</v>
      </c>
      <c r="G173" s="46">
        <v>1156.5387492</v>
      </c>
      <c r="H173" s="43" t="str">
        <f t="shared" si="22"/>
        <v>N/A</v>
      </c>
      <c r="I173" s="12">
        <v>-16.3</v>
      </c>
      <c r="J173" s="12">
        <v>-39.6</v>
      </c>
      <c r="K173" s="44" t="s">
        <v>732</v>
      </c>
      <c r="L173" s="9" t="str">
        <f t="shared" si="23"/>
        <v>No</v>
      </c>
    </row>
    <row r="174" spans="1:12" x14ac:dyDescent="0.2">
      <c r="A174" s="45" t="s">
        <v>372</v>
      </c>
      <c r="B174" s="34" t="s">
        <v>217</v>
      </c>
      <c r="C174" s="8">
        <v>3.3856878618000001</v>
      </c>
      <c r="D174" s="43" t="str">
        <f t="shared" ref="D174:D203" si="24">IF($B174="N/A","N/A",IF(C174&gt;10,"No",IF(C174&lt;-10,"No","Yes")))</f>
        <v>N/A</v>
      </c>
      <c r="E174" s="8">
        <v>3.0990750079999998</v>
      </c>
      <c r="F174" s="43" t="str">
        <f t="shared" ref="F174:F203" si="25">IF($B174="N/A","N/A",IF(E174&gt;10,"No",IF(E174&lt;-10,"No","Yes")))</f>
        <v>N/A</v>
      </c>
      <c r="G174" s="8">
        <v>6.1708999502999999</v>
      </c>
      <c r="H174" s="43" t="str">
        <f t="shared" ref="H174:H203" si="26">IF($B174="N/A","N/A",IF(G174&gt;10,"No",IF(G174&lt;-10,"No","Yes")))</f>
        <v>N/A</v>
      </c>
      <c r="I174" s="12">
        <v>-8.4700000000000006</v>
      </c>
      <c r="J174" s="12">
        <v>99.12</v>
      </c>
      <c r="K174" s="44" t="s">
        <v>732</v>
      </c>
      <c r="L174" s="9" t="str">
        <f t="shared" ref="L174:L203" si="27">IF(J174="Div by 0", "N/A", IF(K174="N/A","N/A", IF(J174&gt;VALUE(MID(K174,1,2)), "No", IF(J174&lt;-1*VALUE(MID(K174,1,2)), "No", "Yes"))))</f>
        <v>No</v>
      </c>
    </row>
    <row r="175" spans="1:12" x14ac:dyDescent="0.2">
      <c r="A175" s="50" t="s">
        <v>483</v>
      </c>
      <c r="B175" s="34" t="s">
        <v>217</v>
      </c>
      <c r="C175" s="8">
        <v>22.252643505000002</v>
      </c>
      <c r="D175" s="43" t="str">
        <f t="shared" si="24"/>
        <v>N/A</v>
      </c>
      <c r="E175" s="8">
        <v>22.189501078999999</v>
      </c>
      <c r="F175" s="43" t="str">
        <f t="shared" si="25"/>
        <v>N/A</v>
      </c>
      <c r="G175" s="8">
        <v>22.480218375</v>
      </c>
      <c r="H175" s="43" t="str">
        <f t="shared" si="26"/>
        <v>N/A</v>
      </c>
      <c r="I175" s="12">
        <v>-0.28399999999999997</v>
      </c>
      <c r="J175" s="12">
        <v>1.31</v>
      </c>
      <c r="K175" s="44" t="s">
        <v>732</v>
      </c>
      <c r="L175" s="9" t="str">
        <f t="shared" si="27"/>
        <v>Yes</v>
      </c>
    </row>
    <row r="176" spans="1:12" x14ac:dyDescent="0.2">
      <c r="A176" s="50" t="s">
        <v>484</v>
      </c>
      <c r="B176" s="34" t="s">
        <v>217</v>
      </c>
      <c r="C176" s="8">
        <v>7.8158549228999998</v>
      </c>
      <c r="D176" s="43" t="str">
        <f t="shared" si="24"/>
        <v>N/A</v>
      </c>
      <c r="E176" s="8">
        <v>7.2976522283999996</v>
      </c>
      <c r="F176" s="43" t="str">
        <f t="shared" si="25"/>
        <v>N/A</v>
      </c>
      <c r="G176" s="8">
        <v>11.684123543</v>
      </c>
      <c r="H176" s="43" t="str">
        <f t="shared" si="26"/>
        <v>N/A</v>
      </c>
      <c r="I176" s="12">
        <v>-6.63</v>
      </c>
      <c r="J176" s="12">
        <v>60.11</v>
      </c>
      <c r="K176" s="44" t="s">
        <v>732</v>
      </c>
      <c r="L176" s="9" t="str">
        <f t="shared" si="27"/>
        <v>No</v>
      </c>
    </row>
    <row r="177" spans="1:12" x14ac:dyDescent="0.2">
      <c r="A177" s="50" t="s">
        <v>485</v>
      </c>
      <c r="B177" s="34" t="s">
        <v>217</v>
      </c>
      <c r="C177" s="8">
        <v>0.1099257833</v>
      </c>
      <c r="D177" s="43" t="str">
        <f t="shared" si="24"/>
        <v>N/A</v>
      </c>
      <c r="E177" s="8">
        <v>0.1103405776</v>
      </c>
      <c r="F177" s="43" t="str">
        <f t="shared" si="25"/>
        <v>N/A</v>
      </c>
      <c r="G177" s="8">
        <v>1.6719253163000001</v>
      </c>
      <c r="H177" s="43" t="str">
        <f t="shared" si="26"/>
        <v>N/A</v>
      </c>
      <c r="I177" s="12">
        <v>0.37730000000000002</v>
      </c>
      <c r="J177" s="12">
        <v>1415</v>
      </c>
      <c r="K177" s="44" t="s">
        <v>732</v>
      </c>
      <c r="L177" s="9" t="str">
        <f t="shared" si="27"/>
        <v>No</v>
      </c>
    </row>
    <row r="178" spans="1:12" x14ac:dyDescent="0.2">
      <c r="A178" s="50" t="s">
        <v>486</v>
      </c>
      <c r="B178" s="34" t="s">
        <v>217</v>
      </c>
      <c r="C178" s="8">
        <v>4.5517497393999999</v>
      </c>
      <c r="D178" s="43" t="str">
        <f t="shared" si="24"/>
        <v>N/A</v>
      </c>
      <c r="E178" s="8">
        <v>4.6551612694999998</v>
      </c>
      <c r="F178" s="43" t="str">
        <f t="shared" si="25"/>
        <v>N/A</v>
      </c>
      <c r="G178" s="8">
        <v>16.412186208000001</v>
      </c>
      <c r="H178" s="43" t="str">
        <f t="shared" si="26"/>
        <v>N/A</v>
      </c>
      <c r="I178" s="12">
        <v>2.2719999999999998</v>
      </c>
      <c r="J178" s="12">
        <v>252.6</v>
      </c>
      <c r="K178" s="44" t="s">
        <v>732</v>
      </c>
      <c r="L178" s="9" t="str">
        <f t="shared" si="27"/>
        <v>No</v>
      </c>
    </row>
    <row r="179" spans="1:12" x14ac:dyDescent="0.2">
      <c r="A179" s="45" t="s">
        <v>1552</v>
      </c>
      <c r="B179" s="34" t="s">
        <v>217</v>
      </c>
      <c r="C179" s="8">
        <v>3.5517584308000001</v>
      </c>
      <c r="D179" s="43" t="str">
        <f t="shared" si="24"/>
        <v>N/A</v>
      </c>
      <c r="E179" s="8">
        <v>3.2760458613000001</v>
      </c>
      <c r="F179" s="43" t="str">
        <f t="shared" si="25"/>
        <v>N/A</v>
      </c>
      <c r="G179" s="8">
        <v>3.0986028703000001</v>
      </c>
      <c r="H179" s="43" t="str">
        <f t="shared" si="26"/>
        <v>N/A</v>
      </c>
      <c r="I179" s="12">
        <v>-7.76</v>
      </c>
      <c r="J179" s="12">
        <v>-5.42</v>
      </c>
      <c r="K179" s="44" t="s">
        <v>732</v>
      </c>
      <c r="L179" s="9" t="str">
        <f t="shared" si="27"/>
        <v>Yes</v>
      </c>
    </row>
    <row r="180" spans="1:12" x14ac:dyDescent="0.2">
      <c r="A180" s="50" t="s">
        <v>1553</v>
      </c>
      <c r="B180" s="34" t="s">
        <v>217</v>
      </c>
      <c r="C180" s="8">
        <v>51.381545821000003</v>
      </c>
      <c r="D180" s="43" t="str">
        <f t="shared" si="24"/>
        <v>N/A</v>
      </c>
      <c r="E180" s="8">
        <v>53.292469951999998</v>
      </c>
      <c r="F180" s="43" t="str">
        <f t="shared" si="25"/>
        <v>N/A</v>
      </c>
      <c r="G180" s="8">
        <v>52.862720707999998</v>
      </c>
      <c r="H180" s="43" t="str">
        <f t="shared" si="26"/>
        <v>N/A</v>
      </c>
      <c r="I180" s="12">
        <v>3.7189999999999999</v>
      </c>
      <c r="J180" s="12">
        <v>-0.80600000000000005</v>
      </c>
      <c r="K180" s="44" t="s">
        <v>732</v>
      </c>
      <c r="L180" s="9" t="str">
        <f t="shared" si="27"/>
        <v>Yes</v>
      </c>
    </row>
    <row r="181" spans="1:12" x14ac:dyDescent="0.2">
      <c r="A181" s="50" t="s">
        <v>1554</v>
      </c>
      <c r="B181" s="34" t="s">
        <v>217</v>
      </c>
      <c r="C181" s="8">
        <v>4.5005183754000004</v>
      </c>
      <c r="D181" s="43" t="str">
        <f t="shared" si="24"/>
        <v>N/A</v>
      </c>
      <c r="E181" s="8">
        <v>4.5143487246999996</v>
      </c>
      <c r="F181" s="43" t="str">
        <f t="shared" si="25"/>
        <v>N/A</v>
      </c>
      <c r="G181" s="8">
        <v>4.6087227146999998</v>
      </c>
      <c r="H181" s="43" t="str">
        <f t="shared" si="26"/>
        <v>N/A</v>
      </c>
      <c r="I181" s="12">
        <v>0.30730000000000002</v>
      </c>
      <c r="J181" s="12">
        <v>2.0910000000000002</v>
      </c>
      <c r="K181" s="44" t="s">
        <v>732</v>
      </c>
      <c r="L181" s="9" t="str">
        <f t="shared" si="27"/>
        <v>Yes</v>
      </c>
    </row>
    <row r="182" spans="1:12" x14ac:dyDescent="0.2">
      <c r="A182" s="50" t="s">
        <v>1555</v>
      </c>
      <c r="B182" s="34" t="s">
        <v>217</v>
      </c>
      <c r="C182" s="8">
        <v>0.3302251128</v>
      </c>
      <c r="D182" s="43" t="str">
        <f t="shared" si="24"/>
        <v>N/A</v>
      </c>
      <c r="E182" s="8">
        <v>0.29667042100000002</v>
      </c>
      <c r="F182" s="43" t="str">
        <f t="shared" si="25"/>
        <v>N/A</v>
      </c>
      <c r="G182" s="8">
        <v>0.29657636079999999</v>
      </c>
      <c r="H182" s="43" t="str">
        <f t="shared" si="26"/>
        <v>N/A</v>
      </c>
      <c r="I182" s="12">
        <v>-10.199999999999999</v>
      </c>
      <c r="J182" s="12">
        <v>-3.2000000000000001E-2</v>
      </c>
      <c r="K182" s="44" t="s">
        <v>732</v>
      </c>
      <c r="L182" s="9" t="str">
        <f t="shared" si="27"/>
        <v>Yes</v>
      </c>
    </row>
    <row r="183" spans="1:12" x14ac:dyDescent="0.2">
      <c r="A183" s="50" t="s">
        <v>1556</v>
      </c>
      <c r="B183" s="34" t="s">
        <v>217</v>
      </c>
      <c r="C183" s="8">
        <v>5.7111037999999998E-3</v>
      </c>
      <c r="D183" s="43" t="str">
        <f t="shared" si="24"/>
        <v>N/A</v>
      </c>
      <c r="E183" s="8">
        <v>5.1709649999999996E-3</v>
      </c>
      <c r="F183" s="43" t="str">
        <f t="shared" si="25"/>
        <v>N/A</v>
      </c>
      <c r="G183" s="8">
        <v>6.0113494000000002E-3</v>
      </c>
      <c r="H183" s="43" t="str">
        <f t="shared" si="26"/>
        <v>N/A</v>
      </c>
      <c r="I183" s="12">
        <v>-9.4600000000000009</v>
      </c>
      <c r="J183" s="12">
        <v>16.25</v>
      </c>
      <c r="K183" s="44" t="s">
        <v>732</v>
      </c>
      <c r="L183" s="9" t="str">
        <f t="shared" si="27"/>
        <v>Yes</v>
      </c>
    </row>
    <row r="184" spans="1:12" x14ac:dyDescent="0.2">
      <c r="A184" s="45" t="s">
        <v>97</v>
      </c>
      <c r="B184" s="34" t="s">
        <v>217</v>
      </c>
      <c r="C184" s="8">
        <v>74.818653420999993</v>
      </c>
      <c r="D184" s="43" t="str">
        <f t="shared" si="24"/>
        <v>N/A</v>
      </c>
      <c r="E184" s="8">
        <v>71.852381808999993</v>
      </c>
      <c r="F184" s="43" t="str">
        <f t="shared" si="25"/>
        <v>N/A</v>
      </c>
      <c r="G184" s="8">
        <v>70.147555996999998</v>
      </c>
      <c r="H184" s="43" t="str">
        <f t="shared" si="26"/>
        <v>N/A</v>
      </c>
      <c r="I184" s="12">
        <v>-3.96</v>
      </c>
      <c r="J184" s="12">
        <v>-2.37</v>
      </c>
      <c r="K184" s="44" t="s">
        <v>732</v>
      </c>
      <c r="L184" s="9" t="str">
        <f t="shared" si="27"/>
        <v>Yes</v>
      </c>
    </row>
    <row r="185" spans="1:12" x14ac:dyDescent="0.2">
      <c r="A185" s="50" t="s">
        <v>487</v>
      </c>
      <c r="B185" s="34" t="s">
        <v>217</v>
      </c>
      <c r="C185" s="8">
        <v>42.012839878999998</v>
      </c>
      <c r="D185" s="43" t="str">
        <f t="shared" si="24"/>
        <v>N/A</v>
      </c>
      <c r="E185" s="8">
        <v>43.156525015</v>
      </c>
      <c r="F185" s="43" t="str">
        <f t="shared" si="25"/>
        <v>N/A</v>
      </c>
      <c r="G185" s="8">
        <v>42.759407070000002</v>
      </c>
      <c r="H185" s="43" t="str">
        <f t="shared" si="26"/>
        <v>N/A</v>
      </c>
      <c r="I185" s="12">
        <v>2.722</v>
      </c>
      <c r="J185" s="12">
        <v>-0.92</v>
      </c>
      <c r="K185" s="44" t="s">
        <v>732</v>
      </c>
      <c r="L185" s="9" t="str">
        <f t="shared" si="27"/>
        <v>Yes</v>
      </c>
    </row>
    <row r="186" spans="1:12" x14ac:dyDescent="0.2">
      <c r="A186" s="50" t="s">
        <v>488</v>
      </c>
      <c r="B186" s="34" t="s">
        <v>217</v>
      </c>
      <c r="C186" s="8">
        <v>72.084209095000006</v>
      </c>
      <c r="D186" s="43" t="str">
        <f t="shared" si="24"/>
        <v>N/A</v>
      </c>
      <c r="E186" s="8">
        <v>72.054480271000003</v>
      </c>
      <c r="F186" s="43" t="str">
        <f t="shared" si="25"/>
        <v>N/A</v>
      </c>
      <c r="G186" s="8">
        <v>71.796591616000001</v>
      </c>
      <c r="H186" s="43" t="str">
        <f t="shared" si="26"/>
        <v>N/A</v>
      </c>
      <c r="I186" s="12">
        <v>-4.1000000000000002E-2</v>
      </c>
      <c r="J186" s="12">
        <v>-0.35799999999999998</v>
      </c>
      <c r="K186" s="44" t="s">
        <v>732</v>
      </c>
      <c r="L186" s="9" t="str">
        <f t="shared" si="27"/>
        <v>Yes</v>
      </c>
    </row>
    <row r="187" spans="1:12" x14ac:dyDescent="0.2">
      <c r="A187" s="50" t="s">
        <v>489</v>
      </c>
      <c r="B187" s="34" t="s">
        <v>217</v>
      </c>
      <c r="C187" s="8">
        <v>78.148276672999998</v>
      </c>
      <c r="D187" s="43" t="str">
        <f t="shared" si="24"/>
        <v>N/A</v>
      </c>
      <c r="E187" s="8">
        <v>73.199731018999998</v>
      </c>
      <c r="F187" s="43" t="str">
        <f t="shared" si="25"/>
        <v>N/A</v>
      </c>
      <c r="G187" s="8">
        <v>70.442434528000007</v>
      </c>
      <c r="H187" s="43" t="str">
        <f t="shared" si="26"/>
        <v>N/A</v>
      </c>
      <c r="I187" s="12">
        <v>-6.33</v>
      </c>
      <c r="J187" s="12">
        <v>-3.77</v>
      </c>
      <c r="K187" s="44" t="s">
        <v>732</v>
      </c>
      <c r="L187" s="9" t="str">
        <f t="shared" si="27"/>
        <v>Yes</v>
      </c>
    </row>
    <row r="188" spans="1:12" x14ac:dyDescent="0.2">
      <c r="A188" s="50" t="s">
        <v>490</v>
      </c>
      <c r="B188" s="34" t="s">
        <v>217</v>
      </c>
      <c r="C188" s="8">
        <v>75.359442595999994</v>
      </c>
      <c r="D188" s="43" t="str">
        <f t="shared" si="24"/>
        <v>N/A</v>
      </c>
      <c r="E188" s="8">
        <v>73.847844354000003</v>
      </c>
      <c r="F188" s="43" t="str">
        <f t="shared" si="25"/>
        <v>N/A</v>
      </c>
      <c r="G188" s="8">
        <v>74.129556602999997</v>
      </c>
      <c r="H188" s="43" t="str">
        <f t="shared" si="26"/>
        <v>N/A</v>
      </c>
      <c r="I188" s="12">
        <v>-2.0099999999999998</v>
      </c>
      <c r="J188" s="12">
        <v>0.38150000000000001</v>
      </c>
      <c r="K188" s="44" t="s">
        <v>732</v>
      </c>
      <c r="L188" s="9" t="str">
        <f t="shared" si="27"/>
        <v>Yes</v>
      </c>
    </row>
    <row r="189" spans="1:12" x14ac:dyDescent="0.2">
      <c r="A189" s="45" t="s">
        <v>118</v>
      </c>
      <c r="B189" s="34" t="s">
        <v>217</v>
      </c>
      <c r="C189" s="8">
        <v>88.373818782000001</v>
      </c>
      <c r="D189" s="43" t="str">
        <f t="shared" si="24"/>
        <v>N/A</v>
      </c>
      <c r="E189" s="8">
        <v>90.005577579000004</v>
      </c>
      <c r="F189" s="43" t="str">
        <f t="shared" si="25"/>
        <v>N/A</v>
      </c>
      <c r="G189" s="8">
        <v>89.481946433999994</v>
      </c>
      <c r="H189" s="43" t="str">
        <f t="shared" si="26"/>
        <v>N/A</v>
      </c>
      <c r="I189" s="12">
        <v>1.8460000000000001</v>
      </c>
      <c r="J189" s="12">
        <v>-0.58199999999999996</v>
      </c>
      <c r="K189" s="44" t="s">
        <v>732</v>
      </c>
      <c r="L189" s="9" t="str">
        <f t="shared" si="27"/>
        <v>Yes</v>
      </c>
    </row>
    <row r="190" spans="1:12" x14ac:dyDescent="0.2">
      <c r="A190" s="50" t="s">
        <v>491</v>
      </c>
      <c r="B190" s="34" t="s">
        <v>217</v>
      </c>
      <c r="C190" s="8">
        <v>82.990307150000007</v>
      </c>
      <c r="D190" s="43" t="str">
        <f t="shared" si="24"/>
        <v>N/A</v>
      </c>
      <c r="E190" s="8">
        <v>85.569975686999996</v>
      </c>
      <c r="F190" s="43" t="str">
        <f t="shared" si="25"/>
        <v>N/A</v>
      </c>
      <c r="G190" s="8">
        <v>86.133858540000006</v>
      </c>
      <c r="H190" s="43" t="str">
        <f t="shared" si="26"/>
        <v>N/A</v>
      </c>
      <c r="I190" s="12">
        <v>3.1080000000000001</v>
      </c>
      <c r="J190" s="12">
        <v>0.65900000000000003</v>
      </c>
      <c r="K190" s="44" t="s">
        <v>732</v>
      </c>
      <c r="L190" s="9" t="str">
        <f t="shared" si="27"/>
        <v>Yes</v>
      </c>
    </row>
    <row r="191" spans="1:12" x14ac:dyDescent="0.2">
      <c r="A191" s="50" t="s">
        <v>492</v>
      </c>
      <c r="B191" s="34" t="s">
        <v>217</v>
      </c>
      <c r="C191" s="8">
        <v>87.971424201000005</v>
      </c>
      <c r="D191" s="43" t="str">
        <f t="shared" si="24"/>
        <v>N/A</v>
      </c>
      <c r="E191" s="8">
        <v>88.929954729000002</v>
      </c>
      <c r="F191" s="43" t="str">
        <f t="shared" si="25"/>
        <v>N/A</v>
      </c>
      <c r="G191" s="8">
        <v>88.77841214</v>
      </c>
      <c r="H191" s="43" t="str">
        <f t="shared" si="26"/>
        <v>N/A</v>
      </c>
      <c r="I191" s="12">
        <v>1.0900000000000001</v>
      </c>
      <c r="J191" s="12">
        <v>-0.17</v>
      </c>
      <c r="K191" s="44" t="s">
        <v>732</v>
      </c>
      <c r="L191" s="9" t="str">
        <f t="shared" si="27"/>
        <v>Yes</v>
      </c>
    </row>
    <row r="192" spans="1:12" x14ac:dyDescent="0.2">
      <c r="A192" s="50" t="s">
        <v>493</v>
      </c>
      <c r="B192" s="34" t="s">
        <v>217</v>
      </c>
      <c r="C192" s="8">
        <v>88.843540461000003</v>
      </c>
      <c r="D192" s="43" t="str">
        <f t="shared" si="24"/>
        <v>N/A</v>
      </c>
      <c r="E192" s="8">
        <v>90.976014457000005</v>
      </c>
      <c r="F192" s="43" t="str">
        <f t="shared" si="25"/>
        <v>N/A</v>
      </c>
      <c r="G192" s="8">
        <v>90.261389011000006</v>
      </c>
      <c r="H192" s="43" t="str">
        <f t="shared" si="26"/>
        <v>N/A</v>
      </c>
      <c r="I192" s="12">
        <v>2.4</v>
      </c>
      <c r="J192" s="12">
        <v>-0.78600000000000003</v>
      </c>
      <c r="K192" s="44" t="s">
        <v>732</v>
      </c>
      <c r="L192" s="9" t="str">
        <f t="shared" si="27"/>
        <v>Yes</v>
      </c>
    </row>
    <row r="193" spans="1:12" x14ac:dyDescent="0.2">
      <c r="A193" s="50" t="s">
        <v>494</v>
      </c>
      <c r="B193" s="34" t="s">
        <v>217</v>
      </c>
      <c r="C193" s="8">
        <v>88.834792043999997</v>
      </c>
      <c r="D193" s="43" t="str">
        <f t="shared" si="24"/>
        <v>N/A</v>
      </c>
      <c r="E193" s="8">
        <v>88.163661043000005</v>
      </c>
      <c r="F193" s="43" t="str">
        <f t="shared" si="25"/>
        <v>N/A</v>
      </c>
      <c r="G193" s="8">
        <v>87.325670866999999</v>
      </c>
      <c r="H193" s="43" t="str">
        <f t="shared" si="26"/>
        <v>N/A</v>
      </c>
      <c r="I193" s="12">
        <v>-0.755</v>
      </c>
      <c r="J193" s="12">
        <v>-0.95</v>
      </c>
      <c r="K193" s="44" t="s">
        <v>732</v>
      </c>
      <c r="L193" s="9" t="str">
        <f t="shared" si="27"/>
        <v>Yes</v>
      </c>
    </row>
    <row r="194" spans="1:12" x14ac:dyDescent="0.2">
      <c r="A194" s="45" t="s">
        <v>1557</v>
      </c>
      <c r="B194" s="34" t="s">
        <v>217</v>
      </c>
      <c r="C194" s="35">
        <v>0.6374154648</v>
      </c>
      <c r="D194" s="43" t="str">
        <f t="shared" si="24"/>
        <v>N/A</v>
      </c>
      <c r="E194" s="35">
        <v>0.67709516000000003</v>
      </c>
      <c r="F194" s="43" t="str">
        <f t="shared" si="25"/>
        <v>N/A</v>
      </c>
      <c r="G194" s="35">
        <v>2.9144661534999998</v>
      </c>
      <c r="H194" s="43" t="str">
        <f t="shared" si="26"/>
        <v>N/A</v>
      </c>
      <c r="I194" s="12">
        <v>6.2249999999999996</v>
      </c>
      <c r="J194" s="12">
        <v>330.4</v>
      </c>
      <c r="K194" s="44" t="s">
        <v>732</v>
      </c>
      <c r="L194" s="9" t="str">
        <f t="shared" si="27"/>
        <v>No</v>
      </c>
    </row>
    <row r="195" spans="1:12" x14ac:dyDescent="0.2">
      <c r="A195" s="50" t="s">
        <v>1558</v>
      </c>
      <c r="B195" s="34" t="s">
        <v>217</v>
      </c>
      <c r="C195" s="35">
        <v>6.2225993000000002E-3</v>
      </c>
      <c r="D195" s="43" t="str">
        <f t="shared" si="24"/>
        <v>N/A</v>
      </c>
      <c r="E195" s="35">
        <v>3.5493827E-3</v>
      </c>
      <c r="F195" s="43" t="str">
        <f t="shared" si="25"/>
        <v>N/A</v>
      </c>
      <c r="G195" s="35">
        <v>0.12680602520000001</v>
      </c>
      <c r="H195" s="43" t="str">
        <f t="shared" si="26"/>
        <v>N/A</v>
      </c>
      <c r="I195" s="12">
        <v>-43</v>
      </c>
      <c r="J195" s="12">
        <v>3473</v>
      </c>
      <c r="K195" s="44" t="s">
        <v>732</v>
      </c>
      <c r="L195" s="9" t="str">
        <f t="shared" si="27"/>
        <v>No</v>
      </c>
    </row>
    <row r="196" spans="1:12" x14ac:dyDescent="0.2">
      <c r="A196" s="50" t="s">
        <v>1559</v>
      </c>
      <c r="B196" s="34" t="s">
        <v>217</v>
      </c>
      <c r="C196" s="35">
        <v>0.32915337779999998</v>
      </c>
      <c r="D196" s="43" t="str">
        <f t="shared" si="24"/>
        <v>N/A</v>
      </c>
      <c r="E196" s="35">
        <v>0.31328777520000001</v>
      </c>
      <c r="F196" s="43" t="str">
        <f t="shared" si="25"/>
        <v>N/A</v>
      </c>
      <c r="G196" s="35">
        <v>2.4990585533999998</v>
      </c>
      <c r="H196" s="43" t="str">
        <f t="shared" si="26"/>
        <v>N/A</v>
      </c>
      <c r="I196" s="12">
        <v>-4.82</v>
      </c>
      <c r="J196" s="12">
        <v>697.7</v>
      </c>
      <c r="K196" s="44" t="s">
        <v>732</v>
      </c>
      <c r="L196" s="9" t="str">
        <f t="shared" si="27"/>
        <v>No</v>
      </c>
    </row>
    <row r="197" spans="1:12" x14ac:dyDescent="0.2">
      <c r="A197" s="50" t="s">
        <v>1560</v>
      </c>
      <c r="B197" s="34" t="s">
        <v>217</v>
      </c>
      <c r="C197" s="35">
        <v>7.2342158859000003</v>
      </c>
      <c r="D197" s="43" t="str">
        <f t="shared" si="24"/>
        <v>N/A</v>
      </c>
      <c r="E197" s="35">
        <v>6.8018867925000004</v>
      </c>
      <c r="F197" s="43" t="str">
        <f t="shared" si="25"/>
        <v>N/A</v>
      </c>
      <c r="G197" s="35">
        <v>5.6523231861000003</v>
      </c>
      <c r="H197" s="43" t="str">
        <f t="shared" si="26"/>
        <v>N/A</v>
      </c>
      <c r="I197" s="12">
        <v>-5.98</v>
      </c>
      <c r="J197" s="12">
        <v>-16.899999999999999</v>
      </c>
      <c r="K197" s="44" t="s">
        <v>732</v>
      </c>
      <c r="L197" s="9" t="str">
        <f t="shared" si="27"/>
        <v>Yes</v>
      </c>
    </row>
    <row r="198" spans="1:12" x14ac:dyDescent="0.2">
      <c r="A198" s="50" t="s">
        <v>1561</v>
      </c>
      <c r="B198" s="34" t="s">
        <v>217</v>
      </c>
      <c r="C198" s="35">
        <v>2.3553952320999998</v>
      </c>
      <c r="D198" s="43" t="str">
        <f t="shared" si="24"/>
        <v>N/A</v>
      </c>
      <c r="E198" s="35">
        <v>2.3182449319999998</v>
      </c>
      <c r="F198" s="43" t="str">
        <f t="shared" si="25"/>
        <v>N/A</v>
      </c>
      <c r="G198" s="35">
        <v>3.1531755915000002</v>
      </c>
      <c r="H198" s="43" t="str">
        <f t="shared" si="26"/>
        <v>N/A</v>
      </c>
      <c r="I198" s="12">
        <v>-1.58</v>
      </c>
      <c r="J198" s="12">
        <v>36.020000000000003</v>
      </c>
      <c r="K198" s="44" t="s">
        <v>732</v>
      </c>
      <c r="L198" s="9" t="str">
        <f t="shared" si="27"/>
        <v>No</v>
      </c>
    </row>
    <row r="199" spans="1:12" x14ac:dyDescent="0.2">
      <c r="A199" s="45" t="s">
        <v>1562</v>
      </c>
      <c r="B199" s="34" t="s">
        <v>217</v>
      </c>
      <c r="C199" s="35">
        <v>137.79289320000001</v>
      </c>
      <c r="D199" s="43" t="str">
        <f t="shared" si="24"/>
        <v>N/A</v>
      </c>
      <c r="E199" s="35">
        <v>229.57428695999999</v>
      </c>
      <c r="F199" s="43" t="str">
        <f t="shared" si="25"/>
        <v>N/A</v>
      </c>
      <c r="G199" s="35">
        <v>225.65239948000001</v>
      </c>
      <c r="H199" s="43" t="str">
        <f t="shared" si="26"/>
        <v>N/A</v>
      </c>
      <c r="I199" s="12">
        <v>66.61</v>
      </c>
      <c r="J199" s="12">
        <v>-1.71</v>
      </c>
      <c r="K199" s="44" t="s">
        <v>732</v>
      </c>
      <c r="L199" s="9" t="str">
        <f t="shared" si="27"/>
        <v>Yes</v>
      </c>
    </row>
    <row r="200" spans="1:12" x14ac:dyDescent="0.2">
      <c r="A200" s="50" t="s">
        <v>1563</v>
      </c>
      <c r="B200" s="34" t="s">
        <v>217</v>
      </c>
      <c r="C200" s="35">
        <v>141.74692228000001</v>
      </c>
      <c r="D200" s="43" t="str">
        <f t="shared" si="24"/>
        <v>N/A</v>
      </c>
      <c r="E200" s="35">
        <v>246.22739831999999</v>
      </c>
      <c r="F200" s="43" t="str">
        <f t="shared" si="25"/>
        <v>N/A</v>
      </c>
      <c r="G200" s="35">
        <v>244.75704293999999</v>
      </c>
      <c r="H200" s="43" t="str">
        <f t="shared" si="26"/>
        <v>N/A</v>
      </c>
      <c r="I200" s="12">
        <v>73.709999999999994</v>
      </c>
      <c r="J200" s="12">
        <v>-0.59699999999999998</v>
      </c>
      <c r="K200" s="44" t="s">
        <v>732</v>
      </c>
      <c r="L200" s="9" t="str">
        <f t="shared" si="27"/>
        <v>Yes</v>
      </c>
    </row>
    <row r="201" spans="1:12" x14ac:dyDescent="0.2">
      <c r="A201" s="50" t="s">
        <v>1564</v>
      </c>
      <c r="B201" s="34" t="s">
        <v>217</v>
      </c>
      <c r="C201" s="35">
        <v>139.0020141</v>
      </c>
      <c r="D201" s="43" t="str">
        <f t="shared" si="24"/>
        <v>N/A</v>
      </c>
      <c r="E201" s="35">
        <v>223.29213207000001</v>
      </c>
      <c r="F201" s="43" t="str">
        <f t="shared" si="25"/>
        <v>N/A</v>
      </c>
      <c r="G201" s="35">
        <v>217.22866457000001</v>
      </c>
      <c r="H201" s="43" t="str">
        <f t="shared" si="26"/>
        <v>N/A</v>
      </c>
      <c r="I201" s="12">
        <v>60.64</v>
      </c>
      <c r="J201" s="12">
        <v>-2.72</v>
      </c>
      <c r="K201" s="44" t="s">
        <v>732</v>
      </c>
      <c r="L201" s="9" t="str">
        <f t="shared" si="27"/>
        <v>Yes</v>
      </c>
    </row>
    <row r="202" spans="1:12" x14ac:dyDescent="0.2">
      <c r="A202" s="50" t="s">
        <v>1565</v>
      </c>
      <c r="B202" s="34" t="s">
        <v>217</v>
      </c>
      <c r="C202" s="35">
        <v>87.844067796999994</v>
      </c>
      <c r="D202" s="43" t="str">
        <f t="shared" si="24"/>
        <v>N/A</v>
      </c>
      <c r="E202" s="35">
        <v>84.070877193000001</v>
      </c>
      <c r="F202" s="43" t="str">
        <f t="shared" si="25"/>
        <v>N/A</v>
      </c>
      <c r="G202" s="35">
        <v>84.349677419000002</v>
      </c>
      <c r="H202" s="43" t="str">
        <f t="shared" si="26"/>
        <v>N/A</v>
      </c>
      <c r="I202" s="12">
        <v>-4.3</v>
      </c>
      <c r="J202" s="12">
        <v>0.33160000000000001</v>
      </c>
      <c r="K202" s="44" t="s">
        <v>732</v>
      </c>
      <c r="L202" s="9" t="str">
        <f t="shared" si="27"/>
        <v>Yes</v>
      </c>
    </row>
    <row r="203" spans="1:12" x14ac:dyDescent="0.2">
      <c r="A203" s="50" t="s">
        <v>1566</v>
      </c>
      <c r="B203" s="34" t="s">
        <v>217</v>
      </c>
      <c r="C203" s="35">
        <v>15.75</v>
      </c>
      <c r="D203" s="43" t="str">
        <f t="shared" si="24"/>
        <v>N/A</v>
      </c>
      <c r="E203" s="35">
        <v>67.25</v>
      </c>
      <c r="F203" s="43" t="str">
        <f t="shared" si="25"/>
        <v>N/A</v>
      </c>
      <c r="G203" s="35">
        <v>43.4</v>
      </c>
      <c r="H203" s="43" t="str">
        <f t="shared" si="26"/>
        <v>N/A</v>
      </c>
      <c r="I203" s="12">
        <v>327</v>
      </c>
      <c r="J203" s="12">
        <v>-35.5</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33.33</v>
      </c>
      <c r="J204" s="12">
        <v>0</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12</v>
      </c>
      <c r="H205" s="43" t="str">
        <f t="shared" si="30"/>
        <v>N/A</v>
      </c>
      <c r="I205" s="12">
        <v>20</v>
      </c>
      <c r="J205" s="12">
        <v>100</v>
      </c>
      <c r="K205" s="14" t="s">
        <v>217</v>
      </c>
      <c r="L205" s="9" t="str">
        <f t="shared" si="31"/>
        <v>N/A</v>
      </c>
    </row>
    <row r="206" spans="1:12" ht="25.5" x14ac:dyDescent="0.2">
      <c r="A206" s="45" t="s">
        <v>1614</v>
      </c>
      <c r="B206" s="34" t="s">
        <v>217</v>
      </c>
      <c r="C206" s="35">
        <v>0</v>
      </c>
      <c r="D206" s="43" t="str">
        <f t="shared" si="28"/>
        <v>N/A</v>
      </c>
      <c r="E206" s="35">
        <v>0</v>
      </c>
      <c r="F206" s="43" t="str">
        <f t="shared" si="29"/>
        <v>N/A</v>
      </c>
      <c r="G206" s="35">
        <v>0</v>
      </c>
      <c r="H206" s="43" t="str">
        <f t="shared" si="30"/>
        <v>N/A</v>
      </c>
      <c r="I206" s="12" t="s">
        <v>1743</v>
      </c>
      <c r="J206" s="12" t="s">
        <v>1743</v>
      </c>
      <c r="K206" s="14" t="s">
        <v>217</v>
      </c>
      <c r="L206" s="9" t="str">
        <f t="shared" si="31"/>
        <v>N/A</v>
      </c>
    </row>
    <row r="207" spans="1:12" ht="25.5" x14ac:dyDescent="0.2">
      <c r="A207" s="45" t="s">
        <v>1567</v>
      </c>
      <c r="B207" s="34" t="s">
        <v>217</v>
      </c>
      <c r="C207" s="35">
        <v>0</v>
      </c>
      <c r="D207" s="43" t="str">
        <f t="shared" si="28"/>
        <v>N/A</v>
      </c>
      <c r="E207" s="35">
        <v>0</v>
      </c>
      <c r="F207" s="43" t="str">
        <f t="shared" si="29"/>
        <v>N/A</v>
      </c>
      <c r="G207" s="35">
        <v>66</v>
      </c>
      <c r="H207" s="43" t="str">
        <f t="shared" si="30"/>
        <v>N/A</v>
      </c>
      <c r="I207" s="12" t="s">
        <v>1743</v>
      </c>
      <c r="J207" s="12" t="s">
        <v>1743</v>
      </c>
      <c r="K207" s="14" t="s">
        <v>217</v>
      </c>
      <c r="L207" s="9" t="str">
        <f t="shared" si="31"/>
        <v>N/A</v>
      </c>
    </row>
    <row r="208" spans="1:12" x14ac:dyDescent="0.2">
      <c r="A208" s="45" t="s">
        <v>1615</v>
      </c>
      <c r="B208" s="34" t="s">
        <v>217</v>
      </c>
      <c r="C208" s="35">
        <v>25</v>
      </c>
      <c r="D208" s="43" t="str">
        <f t="shared" si="28"/>
        <v>N/A</v>
      </c>
      <c r="E208" s="35">
        <v>26</v>
      </c>
      <c r="F208" s="43" t="str">
        <f t="shared" si="29"/>
        <v>N/A</v>
      </c>
      <c r="G208" s="35">
        <v>37</v>
      </c>
      <c r="H208" s="43" t="str">
        <f t="shared" si="30"/>
        <v>N/A</v>
      </c>
      <c r="I208" s="12">
        <v>4</v>
      </c>
      <c r="J208" s="12">
        <v>42.31</v>
      </c>
      <c r="K208" s="14" t="s">
        <v>217</v>
      </c>
      <c r="L208" s="9" t="str">
        <f t="shared" si="31"/>
        <v>N/A</v>
      </c>
    </row>
    <row r="209" spans="1:12" x14ac:dyDescent="0.2">
      <c r="A209" s="45" t="s">
        <v>1616</v>
      </c>
      <c r="B209" s="34" t="s">
        <v>217</v>
      </c>
      <c r="C209" s="35">
        <v>24</v>
      </c>
      <c r="D209" s="43" t="str">
        <f t="shared" si="28"/>
        <v>N/A</v>
      </c>
      <c r="E209" s="35">
        <v>18</v>
      </c>
      <c r="F209" s="43" t="str">
        <f t="shared" si="29"/>
        <v>N/A</v>
      </c>
      <c r="G209" s="35">
        <v>26</v>
      </c>
      <c r="H209" s="43" t="str">
        <f t="shared" si="30"/>
        <v>N/A</v>
      </c>
      <c r="I209" s="12">
        <v>-25</v>
      </c>
      <c r="J209" s="12">
        <v>44.44</v>
      </c>
      <c r="K209" s="14" t="s">
        <v>217</v>
      </c>
      <c r="L209" s="9" t="str">
        <f t="shared" si="31"/>
        <v>N/A</v>
      </c>
    </row>
    <row r="210" spans="1:12" x14ac:dyDescent="0.2">
      <c r="A210" s="45" t="s">
        <v>125</v>
      </c>
      <c r="B210" s="34" t="s">
        <v>217</v>
      </c>
      <c r="C210" s="46">
        <v>1952544</v>
      </c>
      <c r="D210" s="43" t="str">
        <f t="shared" si="28"/>
        <v>N/A</v>
      </c>
      <c r="E210" s="46">
        <v>3114405</v>
      </c>
      <c r="F210" s="43" t="str">
        <f t="shared" si="29"/>
        <v>N/A</v>
      </c>
      <c r="G210" s="46">
        <v>5592525</v>
      </c>
      <c r="H210" s="43" t="str">
        <f t="shared" si="30"/>
        <v>N/A</v>
      </c>
      <c r="I210" s="12">
        <v>59.5</v>
      </c>
      <c r="J210" s="12">
        <v>79.569999999999993</v>
      </c>
      <c r="K210" s="14" t="s">
        <v>217</v>
      </c>
      <c r="L210" s="9" t="str">
        <f t="shared" si="31"/>
        <v>N/A</v>
      </c>
    </row>
    <row r="211" spans="1:12" x14ac:dyDescent="0.2">
      <c r="A211" s="45" t="s">
        <v>1617</v>
      </c>
      <c r="B211" s="34" t="s">
        <v>217</v>
      </c>
      <c r="C211" s="46">
        <v>303844</v>
      </c>
      <c r="D211" s="43" t="str">
        <f t="shared" si="28"/>
        <v>N/A</v>
      </c>
      <c r="E211" s="46">
        <v>180364</v>
      </c>
      <c r="F211" s="43" t="str">
        <f t="shared" si="29"/>
        <v>N/A</v>
      </c>
      <c r="G211" s="46">
        <v>454463</v>
      </c>
      <c r="H211" s="43" t="str">
        <f t="shared" si="30"/>
        <v>N/A</v>
      </c>
      <c r="I211" s="12">
        <v>-40.6</v>
      </c>
      <c r="J211" s="12">
        <v>152</v>
      </c>
      <c r="K211" s="14" t="s">
        <v>217</v>
      </c>
      <c r="L211" s="9" t="str">
        <f t="shared" si="31"/>
        <v>N/A</v>
      </c>
    </row>
    <row r="212" spans="1:12" x14ac:dyDescent="0.2">
      <c r="A212" s="45" t="s">
        <v>1568</v>
      </c>
      <c r="B212" s="34" t="s">
        <v>217</v>
      </c>
      <c r="C212" s="46">
        <v>185118</v>
      </c>
      <c r="D212" s="43" t="str">
        <f t="shared" si="28"/>
        <v>N/A</v>
      </c>
      <c r="E212" s="46">
        <v>196759</v>
      </c>
      <c r="F212" s="43" t="str">
        <f t="shared" si="29"/>
        <v>N/A</v>
      </c>
      <c r="G212" s="46">
        <v>209380</v>
      </c>
      <c r="H212" s="43" t="str">
        <f t="shared" si="30"/>
        <v>N/A</v>
      </c>
      <c r="I212" s="12">
        <v>6.2880000000000003</v>
      </c>
      <c r="J212" s="12">
        <v>6.4139999999999997</v>
      </c>
      <c r="K212" s="14" t="s">
        <v>217</v>
      </c>
      <c r="L212" s="9" t="str">
        <f t="shared" si="31"/>
        <v>N/A</v>
      </c>
    </row>
    <row r="213" spans="1:12" x14ac:dyDescent="0.2">
      <c r="A213" s="45" t="s">
        <v>1618</v>
      </c>
      <c r="B213" s="34" t="s">
        <v>217</v>
      </c>
      <c r="C213" s="46">
        <v>1878950</v>
      </c>
      <c r="D213" s="43" t="str">
        <f t="shared" si="28"/>
        <v>N/A</v>
      </c>
      <c r="E213" s="46">
        <v>3112532</v>
      </c>
      <c r="F213" s="43" t="str">
        <f t="shared" si="29"/>
        <v>N/A</v>
      </c>
      <c r="G213" s="46">
        <v>5580262</v>
      </c>
      <c r="H213" s="43" t="str">
        <f t="shared" si="30"/>
        <v>N/A</v>
      </c>
      <c r="I213" s="12">
        <v>65.650000000000006</v>
      </c>
      <c r="J213" s="12">
        <v>79.28</v>
      </c>
      <c r="K213" s="14" t="s">
        <v>217</v>
      </c>
      <c r="L213" s="9" t="str">
        <f t="shared" si="31"/>
        <v>N/A</v>
      </c>
    </row>
    <row r="214" spans="1:12" x14ac:dyDescent="0.2">
      <c r="A214" s="50" t="s">
        <v>1619</v>
      </c>
      <c r="B214" s="34" t="s">
        <v>217</v>
      </c>
      <c r="C214" s="46">
        <v>425147</v>
      </c>
      <c r="D214" s="43" t="str">
        <f t="shared" si="28"/>
        <v>N/A</v>
      </c>
      <c r="E214" s="46">
        <v>253250</v>
      </c>
      <c r="F214" s="43" t="str">
        <f t="shared" si="29"/>
        <v>N/A</v>
      </c>
      <c r="G214" s="46">
        <v>261341</v>
      </c>
      <c r="H214" s="43" t="str">
        <f t="shared" si="30"/>
        <v>N/A</v>
      </c>
      <c r="I214" s="12">
        <v>-40.4</v>
      </c>
      <c r="J214" s="12">
        <v>3.1949999999999998</v>
      </c>
      <c r="K214" s="14" t="s">
        <v>217</v>
      </c>
      <c r="L214" s="9" t="str">
        <f t="shared" si="31"/>
        <v>N/A</v>
      </c>
    </row>
    <row r="215" spans="1:12" ht="25.5" x14ac:dyDescent="0.2">
      <c r="A215" s="45" t="s">
        <v>1382</v>
      </c>
      <c r="B215" s="34" t="s">
        <v>217</v>
      </c>
      <c r="C215" s="46">
        <v>18394000</v>
      </c>
      <c r="D215" s="43" t="str">
        <f t="shared" ref="D215:D229" si="32">IF($B215="N/A","N/A",IF(C215&gt;10,"No",IF(C215&lt;-10,"No","Yes")))</f>
        <v>N/A</v>
      </c>
      <c r="E215" s="46">
        <v>22992002</v>
      </c>
      <c r="F215" s="43" t="str">
        <f t="shared" ref="F215:F229" si="33">IF($B215="N/A","N/A",IF(E215&gt;10,"No",IF(E215&lt;-10,"No","Yes")))</f>
        <v>N/A</v>
      </c>
      <c r="G215" s="46">
        <v>26972090</v>
      </c>
      <c r="H215" s="43" t="str">
        <f t="shared" ref="H215:H229" si="34">IF($B215="N/A","N/A",IF(G215&gt;10,"No",IF(G215&lt;-10,"No","Yes")))</f>
        <v>N/A</v>
      </c>
      <c r="I215" s="12">
        <v>25</v>
      </c>
      <c r="J215" s="12">
        <v>17.309999999999999</v>
      </c>
      <c r="K215" s="44" t="s">
        <v>732</v>
      </c>
      <c r="L215" s="9" t="str">
        <f t="shared" ref="L215:L229" si="35">IF(J215="Div by 0", "N/A", IF(K215="N/A","N/A", IF(J215&gt;VALUE(MID(K215,1,2)), "No", IF(J215&lt;-1*VALUE(MID(K215,1,2)), "No", "Yes"))))</f>
        <v>Yes</v>
      </c>
    </row>
    <row r="216" spans="1:12" x14ac:dyDescent="0.2">
      <c r="A216" s="45" t="s">
        <v>649</v>
      </c>
      <c r="B216" s="34" t="s">
        <v>217</v>
      </c>
      <c r="C216" s="35">
        <v>61686</v>
      </c>
      <c r="D216" s="43" t="str">
        <f t="shared" si="32"/>
        <v>N/A</v>
      </c>
      <c r="E216" s="35">
        <v>62998</v>
      </c>
      <c r="F216" s="43" t="str">
        <f t="shared" si="33"/>
        <v>N/A</v>
      </c>
      <c r="G216" s="35">
        <v>65646</v>
      </c>
      <c r="H216" s="43" t="str">
        <f t="shared" si="34"/>
        <v>N/A</v>
      </c>
      <c r="I216" s="12">
        <v>2.1269999999999998</v>
      </c>
      <c r="J216" s="12">
        <v>4.2030000000000003</v>
      </c>
      <c r="K216" s="44" t="s">
        <v>732</v>
      </c>
      <c r="L216" s="9" t="str">
        <f t="shared" si="35"/>
        <v>Yes</v>
      </c>
    </row>
    <row r="217" spans="1:12" ht="25.5" x14ac:dyDescent="0.2">
      <c r="A217" s="45" t="s">
        <v>1383</v>
      </c>
      <c r="B217" s="34" t="s">
        <v>217</v>
      </c>
      <c r="C217" s="46">
        <v>298.18759524000001</v>
      </c>
      <c r="D217" s="43" t="str">
        <f t="shared" si="32"/>
        <v>N/A</v>
      </c>
      <c r="E217" s="46">
        <v>364.96399886</v>
      </c>
      <c r="F217" s="43" t="str">
        <f t="shared" si="33"/>
        <v>N/A</v>
      </c>
      <c r="G217" s="46">
        <v>410.87179722000002</v>
      </c>
      <c r="H217" s="43" t="str">
        <f t="shared" si="34"/>
        <v>N/A</v>
      </c>
      <c r="I217" s="12">
        <v>22.39</v>
      </c>
      <c r="J217" s="12">
        <v>12.58</v>
      </c>
      <c r="K217" s="44" t="s">
        <v>732</v>
      </c>
      <c r="L217" s="9" t="str">
        <f t="shared" si="35"/>
        <v>Yes</v>
      </c>
    </row>
    <row r="218" spans="1:12" ht="25.5" x14ac:dyDescent="0.2">
      <c r="A218" s="45" t="s">
        <v>1384</v>
      </c>
      <c r="B218" s="34" t="s">
        <v>217</v>
      </c>
      <c r="C218" s="46">
        <v>15407970</v>
      </c>
      <c r="D218" s="43" t="str">
        <f t="shared" si="32"/>
        <v>N/A</v>
      </c>
      <c r="E218" s="46">
        <v>18352509</v>
      </c>
      <c r="F218" s="43" t="str">
        <f t="shared" si="33"/>
        <v>N/A</v>
      </c>
      <c r="G218" s="46">
        <v>20066233</v>
      </c>
      <c r="H218" s="43" t="str">
        <f t="shared" si="34"/>
        <v>N/A</v>
      </c>
      <c r="I218" s="12">
        <v>19.11</v>
      </c>
      <c r="J218" s="12">
        <v>9.3379999999999992</v>
      </c>
      <c r="K218" s="44" t="s">
        <v>732</v>
      </c>
      <c r="L218" s="9" t="str">
        <f t="shared" si="35"/>
        <v>Yes</v>
      </c>
    </row>
    <row r="219" spans="1:12" x14ac:dyDescent="0.2">
      <c r="A219" s="45" t="s">
        <v>516</v>
      </c>
      <c r="B219" s="34" t="s">
        <v>217</v>
      </c>
      <c r="C219" s="35">
        <v>54508</v>
      </c>
      <c r="D219" s="43" t="str">
        <f t="shared" si="32"/>
        <v>N/A</v>
      </c>
      <c r="E219" s="35">
        <v>61281</v>
      </c>
      <c r="F219" s="43" t="str">
        <f t="shared" si="33"/>
        <v>N/A</v>
      </c>
      <c r="G219" s="35">
        <v>66852</v>
      </c>
      <c r="H219" s="43" t="str">
        <f t="shared" si="34"/>
        <v>N/A</v>
      </c>
      <c r="I219" s="12">
        <v>12.43</v>
      </c>
      <c r="J219" s="12">
        <v>9.0909999999999993</v>
      </c>
      <c r="K219" s="44" t="s">
        <v>732</v>
      </c>
      <c r="L219" s="9" t="str">
        <f t="shared" si="35"/>
        <v>Yes</v>
      </c>
    </row>
    <row r="220" spans="1:12" ht="25.5" x14ac:dyDescent="0.2">
      <c r="A220" s="45" t="s">
        <v>1385</v>
      </c>
      <c r="B220" s="34" t="s">
        <v>217</v>
      </c>
      <c r="C220" s="46">
        <v>282.67355250999998</v>
      </c>
      <c r="D220" s="43" t="str">
        <f t="shared" si="32"/>
        <v>N/A</v>
      </c>
      <c r="E220" s="46">
        <v>299.48122583000003</v>
      </c>
      <c r="F220" s="43" t="str">
        <f t="shared" si="33"/>
        <v>N/A</v>
      </c>
      <c r="G220" s="46">
        <v>300.15905283000001</v>
      </c>
      <c r="H220" s="43" t="str">
        <f t="shared" si="34"/>
        <v>N/A</v>
      </c>
      <c r="I220" s="12">
        <v>5.9459999999999997</v>
      </c>
      <c r="J220" s="12">
        <v>0.2263</v>
      </c>
      <c r="K220" s="44" t="s">
        <v>732</v>
      </c>
      <c r="L220" s="9" t="str">
        <f t="shared" si="35"/>
        <v>Yes</v>
      </c>
    </row>
    <row r="221" spans="1:12" ht="25.5" x14ac:dyDescent="0.2">
      <c r="A221" s="45" t="s">
        <v>1386</v>
      </c>
      <c r="B221" s="34" t="s">
        <v>217</v>
      </c>
      <c r="C221" s="46">
        <v>31310843</v>
      </c>
      <c r="D221" s="43" t="str">
        <f t="shared" si="32"/>
        <v>N/A</v>
      </c>
      <c r="E221" s="46">
        <v>33550346</v>
      </c>
      <c r="F221" s="43" t="str">
        <f t="shared" si="33"/>
        <v>N/A</v>
      </c>
      <c r="G221" s="46">
        <v>34460668</v>
      </c>
      <c r="H221" s="43" t="str">
        <f t="shared" si="34"/>
        <v>N/A</v>
      </c>
      <c r="I221" s="12">
        <v>7.1520000000000001</v>
      </c>
      <c r="J221" s="12">
        <v>2.7130000000000001</v>
      </c>
      <c r="K221" s="44" t="s">
        <v>732</v>
      </c>
      <c r="L221" s="9" t="str">
        <f t="shared" si="35"/>
        <v>Yes</v>
      </c>
    </row>
    <row r="222" spans="1:12" x14ac:dyDescent="0.2">
      <c r="A222" s="45" t="s">
        <v>517</v>
      </c>
      <c r="B222" s="34" t="s">
        <v>217</v>
      </c>
      <c r="C222" s="35">
        <v>67800</v>
      </c>
      <c r="D222" s="43" t="str">
        <f t="shared" si="32"/>
        <v>N/A</v>
      </c>
      <c r="E222" s="35">
        <v>76665</v>
      </c>
      <c r="F222" s="43" t="str">
        <f t="shared" si="33"/>
        <v>N/A</v>
      </c>
      <c r="G222" s="35">
        <v>80946</v>
      </c>
      <c r="H222" s="43" t="str">
        <f t="shared" si="34"/>
        <v>N/A</v>
      </c>
      <c r="I222" s="12">
        <v>13.08</v>
      </c>
      <c r="J222" s="12">
        <v>5.5839999999999996</v>
      </c>
      <c r="K222" s="44" t="s">
        <v>732</v>
      </c>
      <c r="L222" s="9" t="str">
        <f t="shared" si="35"/>
        <v>Yes</v>
      </c>
    </row>
    <row r="223" spans="1:12" ht="25.5" x14ac:dyDescent="0.2">
      <c r="A223" s="45" t="s">
        <v>1387</v>
      </c>
      <c r="B223" s="34" t="s">
        <v>217</v>
      </c>
      <c r="C223" s="46">
        <v>461.81184366000002</v>
      </c>
      <c r="D223" s="43" t="str">
        <f t="shared" si="32"/>
        <v>N/A</v>
      </c>
      <c r="E223" s="46">
        <v>437.62272223000002</v>
      </c>
      <c r="F223" s="43" t="str">
        <f t="shared" si="33"/>
        <v>N/A</v>
      </c>
      <c r="G223" s="46">
        <v>425.72416178999998</v>
      </c>
      <c r="H223" s="43" t="str">
        <f t="shared" si="34"/>
        <v>N/A</v>
      </c>
      <c r="I223" s="12">
        <v>-5.24</v>
      </c>
      <c r="J223" s="12">
        <v>-2.72</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319692648</v>
      </c>
      <c r="D227" s="43" t="str">
        <f t="shared" si="32"/>
        <v>N/A</v>
      </c>
      <c r="E227" s="46">
        <v>339547484</v>
      </c>
      <c r="F227" s="43" t="str">
        <f t="shared" si="33"/>
        <v>N/A</v>
      </c>
      <c r="G227" s="46">
        <v>353546774</v>
      </c>
      <c r="H227" s="43" t="str">
        <f t="shared" si="34"/>
        <v>N/A</v>
      </c>
      <c r="I227" s="12">
        <v>6.2110000000000003</v>
      </c>
      <c r="J227" s="12">
        <v>4.1230000000000002</v>
      </c>
      <c r="K227" s="44" t="s">
        <v>732</v>
      </c>
      <c r="L227" s="9" t="str">
        <f t="shared" si="35"/>
        <v>Yes</v>
      </c>
    </row>
    <row r="228" spans="1:12" ht="25.5" x14ac:dyDescent="0.2">
      <c r="A228" s="45" t="s">
        <v>519</v>
      </c>
      <c r="B228" s="34" t="s">
        <v>217</v>
      </c>
      <c r="C228" s="35">
        <v>13719</v>
      </c>
      <c r="D228" s="43" t="str">
        <f t="shared" si="32"/>
        <v>N/A</v>
      </c>
      <c r="E228" s="35">
        <v>13638</v>
      </c>
      <c r="F228" s="43" t="str">
        <f t="shared" si="33"/>
        <v>N/A</v>
      </c>
      <c r="G228" s="35">
        <v>13952</v>
      </c>
      <c r="H228" s="43" t="str">
        <f t="shared" si="34"/>
        <v>N/A</v>
      </c>
      <c r="I228" s="12">
        <v>-0.59</v>
      </c>
      <c r="J228" s="12">
        <v>2.302</v>
      </c>
      <c r="K228" s="44" t="s">
        <v>732</v>
      </c>
      <c r="L228" s="9" t="str">
        <f t="shared" si="35"/>
        <v>Yes</v>
      </c>
    </row>
    <row r="229" spans="1:12" ht="25.5" x14ac:dyDescent="0.2">
      <c r="A229" s="45" t="s">
        <v>1391</v>
      </c>
      <c r="B229" s="34" t="s">
        <v>217</v>
      </c>
      <c r="C229" s="46">
        <v>23302.911874000001</v>
      </c>
      <c r="D229" s="43" t="str">
        <f t="shared" si="32"/>
        <v>N/A</v>
      </c>
      <c r="E229" s="46">
        <v>24897.161166999998</v>
      </c>
      <c r="F229" s="43" t="str">
        <f t="shared" si="33"/>
        <v>N/A</v>
      </c>
      <c r="G229" s="46">
        <v>25340.22176</v>
      </c>
      <c r="H229" s="43" t="str">
        <f t="shared" si="34"/>
        <v>N/A</v>
      </c>
      <c r="I229" s="12">
        <v>6.8410000000000002</v>
      </c>
      <c r="J229" s="12">
        <v>1.78</v>
      </c>
      <c r="K229" s="44" t="s">
        <v>732</v>
      </c>
      <c r="L229" s="9" t="str">
        <f t="shared" si="35"/>
        <v>Yes</v>
      </c>
    </row>
    <row r="230" spans="1:12" x14ac:dyDescent="0.2">
      <c r="A230" s="4" t="s">
        <v>1392</v>
      </c>
      <c r="B230" s="34" t="s">
        <v>217</v>
      </c>
      <c r="C230" s="51">
        <v>368661476</v>
      </c>
      <c r="D230" s="43" t="str">
        <f t="shared" ref="D230:D253" si="36">IF($B230="N/A","N/A",IF(C230&gt;10,"No",IF(C230&lt;-10,"No","Yes")))</f>
        <v>N/A</v>
      </c>
      <c r="E230" s="51">
        <v>382099687</v>
      </c>
      <c r="F230" s="43" t="str">
        <f t="shared" ref="F230:F253" si="37">IF($B230="N/A","N/A",IF(E230&gt;10,"No",IF(E230&lt;-10,"No","Yes")))</f>
        <v>N/A</v>
      </c>
      <c r="G230" s="51">
        <v>398273841</v>
      </c>
      <c r="H230" s="43" t="str">
        <f t="shared" ref="H230:H253" si="38">IF($B230="N/A","N/A",IF(G230&gt;10,"No",IF(G230&lt;-10,"No","Yes")))</f>
        <v>N/A</v>
      </c>
      <c r="I230" s="12">
        <v>3.645</v>
      </c>
      <c r="J230" s="12">
        <v>4.2329999999999997</v>
      </c>
      <c r="K230" s="44" t="s">
        <v>732</v>
      </c>
      <c r="L230" s="9" t="str">
        <f t="shared" ref="L230:L253" si="39">IF(J230="Div by 0", "N/A", IF(K230="N/A","N/A", IF(J230&gt;VALUE(MID(K230,1,2)), "No", IF(J230&lt;-1*VALUE(MID(K230,1,2)), "No", "Yes"))))</f>
        <v>Yes</v>
      </c>
    </row>
    <row r="231" spans="1:12" x14ac:dyDescent="0.2">
      <c r="A231" s="4" t="s">
        <v>1569</v>
      </c>
      <c r="B231" s="34" t="s">
        <v>217</v>
      </c>
      <c r="C231" s="49">
        <v>85113</v>
      </c>
      <c r="D231" s="49" t="str">
        <f t="shared" si="36"/>
        <v>N/A</v>
      </c>
      <c r="E231" s="49">
        <v>117345</v>
      </c>
      <c r="F231" s="49" t="str">
        <f t="shared" si="37"/>
        <v>N/A</v>
      </c>
      <c r="G231" s="49">
        <v>134297</v>
      </c>
      <c r="H231" s="43" t="str">
        <f t="shared" si="38"/>
        <v>N/A</v>
      </c>
      <c r="I231" s="12">
        <v>37.869999999999997</v>
      </c>
      <c r="J231" s="12">
        <v>14.45</v>
      </c>
      <c r="K231" s="44" t="s">
        <v>732</v>
      </c>
      <c r="L231" s="9" t="str">
        <f t="shared" si="39"/>
        <v>Yes</v>
      </c>
    </row>
    <row r="232" spans="1:12" x14ac:dyDescent="0.2">
      <c r="A232" s="4" t="s">
        <v>1570</v>
      </c>
      <c r="B232" s="34" t="s">
        <v>217</v>
      </c>
      <c r="C232" s="51">
        <v>4331.4355739000002</v>
      </c>
      <c r="D232" s="43" t="str">
        <f t="shared" si="36"/>
        <v>N/A</v>
      </c>
      <c r="E232" s="51">
        <v>3256.2076526000001</v>
      </c>
      <c r="F232" s="43" t="str">
        <f t="shared" si="37"/>
        <v>N/A</v>
      </c>
      <c r="G232" s="51">
        <v>2965.6197904999999</v>
      </c>
      <c r="H232" s="43" t="str">
        <f t="shared" si="38"/>
        <v>N/A</v>
      </c>
      <c r="I232" s="12">
        <v>-24.8</v>
      </c>
      <c r="J232" s="12">
        <v>-8.92</v>
      </c>
      <c r="K232" s="44" t="s">
        <v>732</v>
      </c>
      <c r="L232" s="9" t="str">
        <f t="shared" si="39"/>
        <v>Yes</v>
      </c>
    </row>
    <row r="233" spans="1:12" x14ac:dyDescent="0.2">
      <c r="A233" s="52" t="s">
        <v>1571</v>
      </c>
      <c r="B233" s="34" t="s">
        <v>217</v>
      </c>
      <c r="C233" s="51">
        <v>6288.0501253000002</v>
      </c>
      <c r="D233" s="43" t="str">
        <f t="shared" si="36"/>
        <v>N/A</v>
      </c>
      <c r="E233" s="51">
        <v>5546.5422385000002</v>
      </c>
      <c r="F233" s="43" t="str">
        <f t="shared" si="37"/>
        <v>N/A</v>
      </c>
      <c r="G233" s="51">
        <v>5609.6815493000004</v>
      </c>
      <c r="H233" s="43" t="str">
        <f t="shared" si="38"/>
        <v>N/A</v>
      </c>
      <c r="I233" s="12">
        <v>-11.8</v>
      </c>
      <c r="J233" s="12">
        <v>1.1379999999999999</v>
      </c>
      <c r="K233" s="44" t="s">
        <v>732</v>
      </c>
      <c r="L233" s="9" t="str">
        <f t="shared" si="39"/>
        <v>Yes</v>
      </c>
    </row>
    <row r="234" spans="1:12" x14ac:dyDescent="0.2">
      <c r="A234" s="52" t="s">
        <v>1572</v>
      </c>
      <c r="B234" s="34" t="s">
        <v>217</v>
      </c>
      <c r="C234" s="51">
        <v>10768.365679</v>
      </c>
      <c r="D234" s="43" t="str">
        <f t="shared" si="36"/>
        <v>N/A</v>
      </c>
      <c r="E234" s="51">
        <v>9291.8094712999991</v>
      </c>
      <c r="F234" s="43" t="str">
        <f t="shared" si="37"/>
        <v>N/A</v>
      </c>
      <c r="G234" s="51">
        <v>8616.6754596999999</v>
      </c>
      <c r="H234" s="43" t="str">
        <f t="shared" si="38"/>
        <v>N/A</v>
      </c>
      <c r="I234" s="12">
        <v>-13.7</v>
      </c>
      <c r="J234" s="12">
        <v>-7.27</v>
      </c>
      <c r="K234" s="44" t="s">
        <v>732</v>
      </c>
      <c r="L234" s="9" t="str">
        <f t="shared" si="39"/>
        <v>Yes</v>
      </c>
    </row>
    <row r="235" spans="1:12" x14ac:dyDescent="0.2">
      <c r="A235" s="52" t="s">
        <v>1573</v>
      </c>
      <c r="B235" s="34" t="s">
        <v>217</v>
      </c>
      <c r="C235" s="51">
        <v>98.800232543000007</v>
      </c>
      <c r="D235" s="43" t="str">
        <f t="shared" si="36"/>
        <v>N/A</v>
      </c>
      <c r="E235" s="51">
        <v>101.45950516000001</v>
      </c>
      <c r="F235" s="43" t="str">
        <f t="shared" si="37"/>
        <v>N/A</v>
      </c>
      <c r="G235" s="51">
        <v>103.65255630999999</v>
      </c>
      <c r="H235" s="43" t="str">
        <f t="shared" si="38"/>
        <v>N/A</v>
      </c>
      <c r="I235" s="12">
        <v>2.6920000000000002</v>
      </c>
      <c r="J235" s="12">
        <v>2.1619999999999999</v>
      </c>
      <c r="K235" s="44" t="s">
        <v>732</v>
      </c>
      <c r="L235" s="9" t="str">
        <f t="shared" si="39"/>
        <v>Yes</v>
      </c>
    </row>
    <row r="236" spans="1:12" x14ac:dyDescent="0.2">
      <c r="A236" s="52" t="s">
        <v>1574</v>
      </c>
      <c r="B236" s="34" t="s">
        <v>217</v>
      </c>
      <c r="C236" s="51">
        <v>164.98961236</v>
      </c>
      <c r="D236" s="43" t="str">
        <f t="shared" si="36"/>
        <v>N/A</v>
      </c>
      <c r="E236" s="51">
        <v>181.82281094000001</v>
      </c>
      <c r="F236" s="43" t="str">
        <f t="shared" si="37"/>
        <v>N/A</v>
      </c>
      <c r="G236" s="51">
        <v>184.78230158</v>
      </c>
      <c r="H236" s="43" t="str">
        <f t="shared" si="38"/>
        <v>N/A</v>
      </c>
      <c r="I236" s="12">
        <v>10.199999999999999</v>
      </c>
      <c r="J236" s="12">
        <v>1.6279999999999999</v>
      </c>
      <c r="K236" s="44" t="s">
        <v>732</v>
      </c>
      <c r="L236" s="9" t="str">
        <f t="shared" si="39"/>
        <v>Yes</v>
      </c>
    </row>
    <row r="237" spans="1:12" x14ac:dyDescent="0.2">
      <c r="A237" s="45" t="s">
        <v>1575</v>
      </c>
      <c r="B237" s="34" t="s">
        <v>217</v>
      </c>
      <c r="C237" s="43">
        <v>11.739837487999999</v>
      </c>
      <c r="D237" s="43" t="str">
        <f t="shared" si="36"/>
        <v>N/A</v>
      </c>
      <c r="E237" s="43">
        <v>15.292080098</v>
      </c>
      <c r="F237" s="43" t="str">
        <f t="shared" si="37"/>
        <v>N/A</v>
      </c>
      <c r="G237" s="43">
        <v>16.355503269</v>
      </c>
      <c r="H237" s="43" t="str">
        <f t="shared" si="38"/>
        <v>N/A</v>
      </c>
      <c r="I237" s="12">
        <v>30.26</v>
      </c>
      <c r="J237" s="12">
        <v>6.9539999999999997</v>
      </c>
      <c r="K237" s="44" t="s">
        <v>732</v>
      </c>
      <c r="L237" s="9" t="str">
        <f t="shared" si="39"/>
        <v>Yes</v>
      </c>
    </row>
    <row r="238" spans="1:12" x14ac:dyDescent="0.2">
      <c r="A238" s="50" t="s">
        <v>1576</v>
      </c>
      <c r="B238" s="34" t="s">
        <v>217</v>
      </c>
      <c r="C238" s="43">
        <v>13.812311178</v>
      </c>
      <c r="D238" s="43" t="str">
        <f t="shared" si="36"/>
        <v>N/A</v>
      </c>
      <c r="E238" s="43">
        <v>17.7139335</v>
      </c>
      <c r="F238" s="43" t="str">
        <f t="shared" si="37"/>
        <v>N/A</v>
      </c>
      <c r="G238" s="43">
        <v>18.109256764000001</v>
      </c>
      <c r="H238" s="43" t="str">
        <f t="shared" si="38"/>
        <v>N/A</v>
      </c>
      <c r="I238" s="12">
        <v>28.25</v>
      </c>
      <c r="J238" s="12">
        <v>2.2320000000000002</v>
      </c>
      <c r="K238" s="44" t="s">
        <v>732</v>
      </c>
      <c r="L238" s="9" t="str">
        <f t="shared" si="39"/>
        <v>Yes</v>
      </c>
    </row>
    <row r="239" spans="1:12" x14ac:dyDescent="0.2">
      <c r="A239" s="50" t="s">
        <v>1577</v>
      </c>
      <c r="B239" s="34" t="s">
        <v>217</v>
      </c>
      <c r="C239" s="43">
        <v>17.672352745000001</v>
      </c>
      <c r="D239" s="43" t="str">
        <f t="shared" si="36"/>
        <v>N/A</v>
      </c>
      <c r="E239" s="43">
        <v>20.593564546</v>
      </c>
      <c r="F239" s="43" t="str">
        <f t="shared" si="37"/>
        <v>N/A</v>
      </c>
      <c r="G239" s="43">
        <v>22.355175891999998</v>
      </c>
      <c r="H239" s="43" t="str">
        <f t="shared" si="38"/>
        <v>N/A</v>
      </c>
      <c r="I239" s="12">
        <v>16.53</v>
      </c>
      <c r="J239" s="12">
        <v>8.5540000000000003</v>
      </c>
      <c r="K239" s="44" t="s">
        <v>732</v>
      </c>
      <c r="L239" s="9" t="str">
        <f t="shared" si="39"/>
        <v>Yes</v>
      </c>
    </row>
    <row r="240" spans="1:12" x14ac:dyDescent="0.2">
      <c r="A240" s="50" t="s">
        <v>1578</v>
      </c>
      <c r="B240" s="34" t="s">
        <v>217</v>
      </c>
      <c r="C240" s="43">
        <v>10.205187333</v>
      </c>
      <c r="D240" s="43" t="str">
        <f t="shared" si="36"/>
        <v>N/A</v>
      </c>
      <c r="E240" s="43">
        <v>14.405482886</v>
      </c>
      <c r="F240" s="43" t="str">
        <f t="shared" si="37"/>
        <v>N/A</v>
      </c>
      <c r="G240" s="43">
        <v>14.771607501</v>
      </c>
      <c r="H240" s="43" t="str">
        <f t="shared" si="38"/>
        <v>N/A</v>
      </c>
      <c r="I240" s="12">
        <v>41.16</v>
      </c>
      <c r="J240" s="12">
        <v>2.5419999999999998</v>
      </c>
      <c r="K240" s="44" t="s">
        <v>732</v>
      </c>
      <c r="L240" s="9" t="str">
        <f t="shared" si="39"/>
        <v>Yes</v>
      </c>
    </row>
    <row r="241" spans="1:12" x14ac:dyDescent="0.2">
      <c r="A241" s="50" t="s">
        <v>1579</v>
      </c>
      <c r="B241" s="34" t="s">
        <v>217</v>
      </c>
      <c r="C241" s="43">
        <v>5.6354316880999997</v>
      </c>
      <c r="D241" s="43" t="str">
        <f t="shared" si="36"/>
        <v>N/A</v>
      </c>
      <c r="E241" s="43">
        <v>7.5147049317999999</v>
      </c>
      <c r="F241" s="43" t="str">
        <f t="shared" si="37"/>
        <v>N/A</v>
      </c>
      <c r="G241" s="43">
        <v>12.254736942999999</v>
      </c>
      <c r="H241" s="43" t="str">
        <f t="shared" si="38"/>
        <v>N/A</v>
      </c>
      <c r="I241" s="12">
        <v>33.35</v>
      </c>
      <c r="J241" s="12">
        <v>63.08</v>
      </c>
      <c r="K241" s="44" t="s">
        <v>732</v>
      </c>
      <c r="L241" s="9" t="str">
        <f t="shared" si="39"/>
        <v>No</v>
      </c>
    </row>
    <row r="242" spans="1:12" ht="25.5" x14ac:dyDescent="0.2">
      <c r="A242" s="4" t="s">
        <v>1404</v>
      </c>
      <c r="B242" s="34" t="s">
        <v>217</v>
      </c>
      <c r="C242" s="51">
        <v>319692648</v>
      </c>
      <c r="D242" s="43" t="str">
        <f t="shared" si="36"/>
        <v>N/A</v>
      </c>
      <c r="E242" s="51">
        <v>339547484</v>
      </c>
      <c r="F242" s="43" t="str">
        <f t="shared" si="37"/>
        <v>N/A</v>
      </c>
      <c r="G242" s="51">
        <v>353546774</v>
      </c>
      <c r="H242" s="43" t="str">
        <f t="shared" si="38"/>
        <v>N/A</v>
      </c>
      <c r="I242" s="12">
        <v>6.2110000000000003</v>
      </c>
      <c r="J242" s="12">
        <v>4.1230000000000002</v>
      </c>
      <c r="K242" s="44" t="s">
        <v>732</v>
      </c>
      <c r="L242" s="9" t="str">
        <f t="shared" si="39"/>
        <v>Yes</v>
      </c>
    </row>
    <row r="243" spans="1:12" x14ac:dyDescent="0.2">
      <c r="A243" s="4" t="s">
        <v>1580</v>
      </c>
      <c r="B243" s="34" t="s">
        <v>217</v>
      </c>
      <c r="C243" s="49">
        <v>13719</v>
      </c>
      <c r="D243" s="49" t="str">
        <f t="shared" si="36"/>
        <v>N/A</v>
      </c>
      <c r="E243" s="49">
        <v>13638</v>
      </c>
      <c r="F243" s="49" t="str">
        <f t="shared" si="37"/>
        <v>N/A</v>
      </c>
      <c r="G243" s="49">
        <v>13952</v>
      </c>
      <c r="H243" s="43" t="str">
        <f t="shared" si="38"/>
        <v>N/A</v>
      </c>
      <c r="I243" s="12">
        <v>-0.59</v>
      </c>
      <c r="J243" s="12">
        <v>2.302</v>
      </c>
      <c r="K243" s="44" t="s">
        <v>732</v>
      </c>
      <c r="L243" s="9" t="str">
        <f t="shared" si="39"/>
        <v>Yes</v>
      </c>
    </row>
    <row r="244" spans="1:12" ht="25.5" x14ac:dyDescent="0.2">
      <c r="A244" s="4" t="s">
        <v>1581</v>
      </c>
      <c r="B244" s="34" t="s">
        <v>217</v>
      </c>
      <c r="C244" s="51">
        <v>23302.911874000001</v>
      </c>
      <c r="D244" s="43" t="str">
        <f t="shared" si="36"/>
        <v>N/A</v>
      </c>
      <c r="E244" s="51">
        <v>24897.161166999998</v>
      </c>
      <c r="F244" s="43" t="str">
        <f t="shared" si="37"/>
        <v>N/A</v>
      </c>
      <c r="G244" s="51">
        <v>25340.22176</v>
      </c>
      <c r="H244" s="43" t="str">
        <f t="shared" si="38"/>
        <v>N/A</v>
      </c>
      <c r="I244" s="12">
        <v>6.8410000000000002</v>
      </c>
      <c r="J244" s="12">
        <v>1.78</v>
      </c>
      <c r="K244" s="44" t="s">
        <v>732</v>
      </c>
      <c r="L244" s="9" t="str">
        <f t="shared" si="39"/>
        <v>Yes</v>
      </c>
    </row>
    <row r="245" spans="1:12" ht="25.5" x14ac:dyDescent="0.2">
      <c r="A245" s="52" t="s">
        <v>1582</v>
      </c>
      <c r="B245" s="34" t="s">
        <v>217</v>
      </c>
      <c r="C245" s="51">
        <v>9584.4410148000006</v>
      </c>
      <c r="D245" s="43" t="str">
        <f t="shared" si="36"/>
        <v>N/A</v>
      </c>
      <c r="E245" s="51">
        <v>9669.9856263000001</v>
      </c>
      <c r="F245" s="43" t="str">
        <f t="shared" si="37"/>
        <v>N/A</v>
      </c>
      <c r="G245" s="51">
        <v>9769.5090837000007</v>
      </c>
      <c r="H245" s="43" t="str">
        <f t="shared" si="38"/>
        <v>N/A</v>
      </c>
      <c r="I245" s="12">
        <v>0.89249999999999996</v>
      </c>
      <c r="J245" s="12">
        <v>1.0289999999999999</v>
      </c>
      <c r="K245" s="44" t="s">
        <v>732</v>
      </c>
      <c r="L245" s="9" t="str">
        <f t="shared" si="39"/>
        <v>Yes</v>
      </c>
    </row>
    <row r="246" spans="1:12" ht="25.5" x14ac:dyDescent="0.2">
      <c r="A246" s="52" t="s">
        <v>1583</v>
      </c>
      <c r="B246" s="34" t="s">
        <v>217</v>
      </c>
      <c r="C246" s="51">
        <v>26175.547988999999</v>
      </c>
      <c r="D246" s="43" t="str">
        <f t="shared" si="36"/>
        <v>N/A</v>
      </c>
      <c r="E246" s="51">
        <v>28209.080383</v>
      </c>
      <c r="F246" s="43" t="str">
        <f t="shared" si="37"/>
        <v>N/A</v>
      </c>
      <c r="G246" s="51">
        <v>28804.399894999999</v>
      </c>
      <c r="H246" s="43" t="str">
        <f t="shared" si="38"/>
        <v>N/A</v>
      </c>
      <c r="I246" s="12">
        <v>7.7690000000000001</v>
      </c>
      <c r="J246" s="12">
        <v>2.11</v>
      </c>
      <c r="K246" s="44" t="s">
        <v>732</v>
      </c>
      <c r="L246" s="9" t="str">
        <f t="shared" si="39"/>
        <v>Yes</v>
      </c>
    </row>
    <row r="247" spans="1:12" ht="25.5" x14ac:dyDescent="0.2">
      <c r="A247" s="52" t="s">
        <v>1584</v>
      </c>
      <c r="B247" s="34" t="s">
        <v>217</v>
      </c>
      <c r="C247" s="51">
        <v>17470.764706000002</v>
      </c>
      <c r="D247" s="43" t="str">
        <f t="shared" si="36"/>
        <v>N/A</v>
      </c>
      <c r="E247" s="51">
        <v>26879.684211</v>
      </c>
      <c r="F247" s="43" t="str">
        <f t="shared" si="37"/>
        <v>N/A</v>
      </c>
      <c r="G247" s="51">
        <v>22628.5</v>
      </c>
      <c r="H247" s="43" t="str">
        <f t="shared" si="38"/>
        <v>N/A</v>
      </c>
      <c r="I247" s="12">
        <v>53.86</v>
      </c>
      <c r="J247" s="12">
        <v>-15.8</v>
      </c>
      <c r="K247" s="44" t="s">
        <v>732</v>
      </c>
      <c r="L247" s="9" t="str">
        <f t="shared" si="39"/>
        <v>Yes</v>
      </c>
    </row>
    <row r="248" spans="1:12" ht="25.5" x14ac:dyDescent="0.2">
      <c r="A248" s="52" t="s">
        <v>1585</v>
      </c>
      <c r="B248" s="34" t="s">
        <v>217</v>
      </c>
      <c r="C248" s="51">
        <v>2430</v>
      </c>
      <c r="D248" s="43" t="str">
        <f t="shared" si="36"/>
        <v>N/A</v>
      </c>
      <c r="E248" s="51" t="s">
        <v>1743</v>
      </c>
      <c r="F248" s="43" t="str">
        <f t="shared" si="37"/>
        <v>N/A</v>
      </c>
      <c r="G248" s="51" t="s">
        <v>1743</v>
      </c>
      <c r="H248" s="43" t="str">
        <f t="shared" si="38"/>
        <v>N/A</v>
      </c>
      <c r="I248" s="12" t="s">
        <v>1743</v>
      </c>
      <c r="J248" s="12" t="s">
        <v>1743</v>
      </c>
      <c r="K248" s="44" t="s">
        <v>732</v>
      </c>
      <c r="L248" s="9" t="str">
        <f t="shared" si="39"/>
        <v>N/A</v>
      </c>
    </row>
    <row r="249" spans="1:12" ht="25.5" x14ac:dyDescent="0.2">
      <c r="A249" s="45" t="s">
        <v>1586</v>
      </c>
      <c r="B249" s="34" t="s">
        <v>217</v>
      </c>
      <c r="C249" s="43">
        <v>1.8922941325</v>
      </c>
      <c r="D249" s="43" t="str">
        <f t="shared" si="36"/>
        <v>N/A</v>
      </c>
      <c r="E249" s="43">
        <v>1.7772669341</v>
      </c>
      <c r="F249" s="43" t="str">
        <f t="shared" si="37"/>
        <v>N/A</v>
      </c>
      <c r="G249" s="43">
        <v>1.699159189</v>
      </c>
      <c r="H249" s="43" t="str">
        <f t="shared" si="38"/>
        <v>N/A</v>
      </c>
      <c r="I249" s="12">
        <v>-6.08</v>
      </c>
      <c r="J249" s="12">
        <v>-4.3899999999999997</v>
      </c>
      <c r="K249" s="44" t="s">
        <v>732</v>
      </c>
      <c r="L249" s="9" t="str">
        <f t="shared" si="39"/>
        <v>Yes</v>
      </c>
    </row>
    <row r="250" spans="1:12" ht="25.5" x14ac:dyDescent="0.2">
      <c r="A250" s="50" t="s">
        <v>1587</v>
      </c>
      <c r="B250" s="34" t="s">
        <v>217</v>
      </c>
      <c r="C250" s="43">
        <v>7.4427240684999996</v>
      </c>
      <c r="D250" s="43" t="str">
        <f t="shared" si="36"/>
        <v>N/A</v>
      </c>
      <c r="E250" s="43">
        <v>8.3381844331000003</v>
      </c>
      <c r="F250" s="43" t="str">
        <f t="shared" si="37"/>
        <v>N/A</v>
      </c>
      <c r="G250" s="43">
        <v>8.7488338343999992</v>
      </c>
      <c r="H250" s="43" t="str">
        <f t="shared" si="38"/>
        <v>N/A</v>
      </c>
      <c r="I250" s="12">
        <v>12.03</v>
      </c>
      <c r="J250" s="12">
        <v>4.9249999999999998</v>
      </c>
      <c r="K250" s="44" t="s">
        <v>732</v>
      </c>
      <c r="L250" s="9" t="str">
        <f t="shared" si="39"/>
        <v>Yes</v>
      </c>
    </row>
    <row r="251" spans="1:12" ht="25.5" x14ac:dyDescent="0.2">
      <c r="A251" s="50" t="s">
        <v>1588</v>
      </c>
      <c r="B251" s="34" t="s">
        <v>217</v>
      </c>
      <c r="C251" s="43">
        <v>6.4221898670000002</v>
      </c>
      <c r="D251" s="43" t="str">
        <f t="shared" si="36"/>
        <v>N/A</v>
      </c>
      <c r="E251" s="43">
        <v>6.1971862202999999</v>
      </c>
      <c r="F251" s="43" t="str">
        <f t="shared" si="37"/>
        <v>N/A</v>
      </c>
      <c r="G251" s="43">
        <v>6.1159880663999999</v>
      </c>
      <c r="H251" s="43" t="str">
        <f t="shared" si="38"/>
        <v>N/A</v>
      </c>
      <c r="I251" s="12">
        <v>-3.5</v>
      </c>
      <c r="J251" s="12">
        <v>-1.31</v>
      </c>
      <c r="K251" s="44" t="s">
        <v>732</v>
      </c>
      <c r="L251" s="9" t="str">
        <f t="shared" si="39"/>
        <v>Yes</v>
      </c>
    </row>
    <row r="252" spans="1:12" ht="25.5" x14ac:dyDescent="0.2">
      <c r="A252" s="50" t="s">
        <v>1589</v>
      </c>
      <c r="B252" s="34" t="s">
        <v>217</v>
      </c>
      <c r="C252" s="43">
        <v>3.8059843999999998E-3</v>
      </c>
      <c r="D252" s="43" t="str">
        <f t="shared" si="36"/>
        <v>N/A</v>
      </c>
      <c r="E252" s="43">
        <v>3.9556056000000003E-3</v>
      </c>
      <c r="F252" s="43" t="str">
        <f t="shared" si="37"/>
        <v>N/A</v>
      </c>
      <c r="G252" s="43">
        <v>4.2094708999999998E-3</v>
      </c>
      <c r="H252" s="43" t="str">
        <f t="shared" si="38"/>
        <v>N/A</v>
      </c>
      <c r="I252" s="12">
        <v>3.931</v>
      </c>
      <c r="J252" s="12">
        <v>6.4180000000000001</v>
      </c>
      <c r="K252" s="44" t="s">
        <v>732</v>
      </c>
      <c r="L252" s="9" t="str">
        <f t="shared" si="39"/>
        <v>Yes</v>
      </c>
    </row>
    <row r="253" spans="1:12" ht="25.5" x14ac:dyDescent="0.2">
      <c r="A253" s="50" t="s">
        <v>1590</v>
      </c>
      <c r="B253" s="34" t="s">
        <v>217</v>
      </c>
      <c r="C253" s="43">
        <v>1.427776E-3</v>
      </c>
      <c r="D253" s="43" t="str">
        <f t="shared" si="36"/>
        <v>N/A</v>
      </c>
      <c r="E253" s="43">
        <v>0</v>
      </c>
      <c r="F253" s="43" t="str">
        <f t="shared" si="37"/>
        <v>N/A</v>
      </c>
      <c r="G253" s="43">
        <v>0</v>
      </c>
      <c r="H253" s="43" t="str">
        <f t="shared" si="38"/>
        <v>N/A</v>
      </c>
      <c r="I253" s="12">
        <v>-100</v>
      </c>
      <c r="J253" s="12" t="s">
        <v>1743</v>
      </c>
      <c r="K253" s="44" t="s">
        <v>732</v>
      </c>
      <c r="L253" s="9" t="str">
        <f t="shared" si="39"/>
        <v>N/A</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1678</v>
      </c>
      <c r="B1" s="159"/>
      <c r="C1" s="159"/>
      <c r="D1" s="159"/>
      <c r="E1" s="159"/>
      <c r="F1" s="159"/>
      <c r="G1" s="159"/>
      <c r="H1" s="159"/>
      <c r="I1" s="159"/>
      <c r="J1" s="159"/>
      <c r="K1" s="160"/>
    </row>
    <row r="2" spans="1:12" x14ac:dyDescent="0.2">
      <c r="A2" s="164" t="s">
        <v>1592</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2" s="27" customFormat="1" x14ac:dyDescent="0.2">
      <c r="A7" s="28" t="s">
        <v>305</v>
      </c>
      <c r="B7" s="144" t="s">
        <v>217</v>
      </c>
      <c r="C7" s="145">
        <v>143723</v>
      </c>
      <c r="D7" s="146" t="str">
        <f>IF($B7="N/A","N/A",IF(C7&gt;15,"No",IF(C7&lt;-15,"No","Yes")))</f>
        <v>N/A</v>
      </c>
      <c r="E7" s="145">
        <v>144309</v>
      </c>
      <c r="F7" s="146" t="str">
        <f>IF($B7="N/A","N/A",IF(E7&gt;15,"No",IF(E7&lt;-15,"No","Yes")))</f>
        <v>N/A</v>
      </c>
      <c r="G7" s="145">
        <v>142573</v>
      </c>
      <c r="H7" s="146" t="str">
        <f>IF($B7="N/A","N/A",IF(G7&gt;15,"No",IF(G7&lt;-15,"No","Yes")))</f>
        <v>N/A</v>
      </c>
      <c r="I7" s="147">
        <v>0.40770000000000001</v>
      </c>
      <c r="J7" s="147">
        <v>-1.2</v>
      </c>
      <c r="K7" s="146" t="str">
        <f t="shared" ref="K7:K24" si="0">IF(J7="Div by 0", "N/A", IF(J7="N/A","N/A", IF(J7&gt;30, "No", IF(J7&lt;-30, "No", "Yes"))))</f>
        <v>Yes</v>
      </c>
    </row>
    <row r="8" spans="1:12" x14ac:dyDescent="0.2">
      <c r="A8" s="25" t="s">
        <v>365</v>
      </c>
      <c r="B8" s="144" t="s">
        <v>217</v>
      </c>
      <c r="C8" s="145" t="s">
        <v>217</v>
      </c>
      <c r="D8" s="146" t="str">
        <f>IF($B8="N/A","N/A",IF(C8&gt;15,"No",IF(C8&lt;-15,"No","Yes")))</f>
        <v>N/A</v>
      </c>
      <c r="E8" s="145" t="s">
        <v>217</v>
      </c>
      <c r="F8" s="146" t="str">
        <f>IF($B8="N/A","N/A",IF(E8&gt;15,"No",IF(E8&lt;-15,"No","Yes")))</f>
        <v>N/A</v>
      </c>
      <c r="G8" s="148">
        <v>53.006529987999997</v>
      </c>
      <c r="H8" s="146" t="str">
        <f>IF($B8="N/A","N/A",IF(G8&gt;15,"No",IF(G8&lt;-15,"No","Yes")))</f>
        <v>N/A</v>
      </c>
      <c r="I8" s="147" t="s">
        <v>217</v>
      </c>
      <c r="J8" s="147" t="s">
        <v>217</v>
      </c>
      <c r="K8" s="146" t="str">
        <f t="shared" si="0"/>
        <v>N/A</v>
      </c>
    </row>
    <row r="9" spans="1:12" x14ac:dyDescent="0.2">
      <c r="A9" s="25" t="s">
        <v>306</v>
      </c>
      <c r="B9" s="136" t="s">
        <v>217</v>
      </c>
      <c r="C9" s="134">
        <v>69.592201665999994</v>
      </c>
      <c r="D9" s="134" t="str">
        <f>IF($B9="N/A","N/A",IF(C9&gt;15,"No",IF(C9&lt;-15,"No","Yes")))</f>
        <v>N/A</v>
      </c>
      <c r="E9" s="134">
        <v>71.509746446999998</v>
      </c>
      <c r="F9" s="134" t="str">
        <f>IF($B9="N/A","N/A",IF(E9&gt;15,"No",IF(E9&lt;-15,"No","Yes")))</f>
        <v>N/A</v>
      </c>
      <c r="G9" s="134">
        <v>46.993470012000003</v>
      </c>
      <c r="H9" s="134" t="str">
        <f>IF($B9="N/A","N/A",IF(G9&gt;15,"No",IF(G9&lt;-15,"No","Yes")))</f>
        <v>N/A</v>
      </c>
      <c r="I9" s="143">
        <v>2.7549999999999999</v>
      </c>
      <c r="J9" s="143">
        <v>-34.299999999999997</v>
      </c>
      <c r="K9" s="134" t="str">
        <f t="shared" si="0"/>
        <v>No</v>
      </c>
    </row>
    <row r="10" spans="1:12"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2"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2"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2" x14ac:dyDescent="0.2">
      <c r="A13" s="25" t="s">
        <v>812</v>
      </c>
      <c r="B13" s="136" t="s">
        <v>218</v>
      </c>
      <c r="C13" s="134" t="s">
        <v>217</v>
      </c>
      <c r="D13" s="134" t="str">
        <f t="shared" si="1"/>
        <v>N/A</v>
      </c>
      <c r="E13" s="134">
        <v>99.999307043000002</v>
      </c>
      <c r="F13" s="134" t="str">
        <f t="shared" si="2"/>
        <v>Yes</v>
      </c>
      <c r="G13" s="134">
        <v>100</v>
      </c>
      <c r="H13" s="134" t="str">
        <f t="shared" si="3"/>
        <v>Yes</v>
      </c>
      <c r="I13" s="143" t="s">
        <v>217</v>
      </c>
      <c r="J13" s="143">
        <v>6.9999999999999999E-4</v>
      </c>
      <c r="K13" s="134" t="str">
        <f t="shared" si="0"/>
        <v>Yes</v>
      </c>
    </row>
    <row r="14" spans="1:12" x14ac:dyDescent="0.2">
      <c r="A14" s="28" t="s">
        <v>309</v>
      </c>
      <c r="B14" s="136" t="s">
        <v>217</v>
      </c>
      <c r="C14" s="149">
        <v>43703</v>
      </c>
      <c r="D14" s="134" t="str">
        <f>IF($B14="N/A","N/A",IF(C14&gt;15,"No",IF(C14&lt;-15,"No","Yes")))</f>
        <v>N/A</v>
      </c>
      <c r="E14" s="149">
        <v>41114</v>
      </c>
      <c r="F14" s="134" t="str">
        <f>IF($B14="N/A","N/A",IF(E14&gt;15,"No",IF(E14&lt;-15,"No","Yes")))</f>
        <v>N/A</v>
      </c>
      <c r="G14" s="149">
        <v>75573</v>
      </c>
      <c r="H14" s="134" t="str">
        <f>IF($B14="N/A","N/A",IF(G14&gt;15,"No",IF(G14&lt;-15,"No","Yes")))</f>
        <v>N/A</v>
      </c>
      <c r="I14" s="143">
        <v>-5.92</v>
      </c>
      <c r="J14" s="143">
        <v>83.81</v>
      </c>
      <c r="K14" s="134" t="str">
        <f t="shared" si="0"/>
        <v>No</v>
      </c>
    </row>
    <row r="15" spans="1:12" x14ac:dyDescent="0.2">
      <c r="A15" s="25" t="s">
        <v>435</v>
      </c>
      <c r="B15" s="136" t="s">
        <v>219</v>
      </c>
      <c r="C15" s="134">
        <v>87.788023705000001</v>
      </c>
      <c r="D15" s="134" t="str">
        <f>IF($B15="N/A","N/A",IF(C15&gt;20,"No",IF(C15&lt;5,"No","Yes")))</f>
        <v>No</v>
      </c>
      <c r="E15" s="134">
        <v>86.882813639999995</v>
      </c>
      <c r="F15" s="134" t="str">
        <f>IF($B15="N/A","N/A",IF(E15&gt;20,"No",IF(E15&lt;5,"No","Yes")))</f>
        <v>No</v>
      </c>
      <c r="G15" s="134">
        <v>47.539465153000002</v>
      </c>
      <c r="H15" s="134" t="str">
        <f>IF($B15="N/A","N/A",IF(G15&gt;20,"No",IF(G15&lt;5,"No","Yes")))</f>
        <v>No</v>
      </c>
      <c r="I15" s="143">
        <v>-1.03</v>
      </c>
      <c r="J15" s="143">
        <v>-45.3</v>
      </c>
      <c r="K15" s="134" t="str">
        <f t="shared" si="0"/>
        <v>No</v>
      </c>
    </row>
    <row r="16" spans="1:12" x14ac:dyDescent="0.2">
      <c r="A16" s="25" t="s">
        <v>436</v>
      </c>
      <c r="B16" s="136" t="s">
        <v>217</v>
      </c>
      <c r="C16" s="134" t="s">
        <v>217</v>
      </c>
      <c r="D16" s="134" t="str">
        <f>IF($B16="N/A","N/A",IF(C16&gt;15,"No",IF(C16&lt;-15,"No","Yes")))</f>
        <v>N/A</v>
      </c>
      <c r="E16" s="134" t="s">
        <v>217</v>
      </c>
      <c r="F16" s="134" t="str">
        <f>IF($B16="N/A","N/A",IF(E16&gt;15,"No",IF(E16&lt;-15,"No","Yes")))</f>
        <v>N/A</v>
      </c>
      <c r="G16" s="134">
        <v>52.460534846999998</v>
      </c>
      <c r="H16" s="134" t="str">
        <f>IF($B16="N/A","N/A",IF(G16&gt;15,"No",IF(G16&lt;-15,"No","Yes")))</f>
        <v>N/A</v>
      </c>
      <c r="I16" s="143" t="s">
        <v>217</v>
      </c>
      <c r="J16" s="143" t="s">
        <v>217</v>
      </c>
      <c r="K16" s="134" t="str">
        <f t="shared" si="0"/>
        <v>N/A</v>
      </c>
    </row>
    <row r="17" spans="1:11" x14ac:dyDescent="0.2">
      <c r="A17" s="25" t="s">
        <v>437</v>
      </c>
      <c r="B17" s="136" t="s">
        <v>217</v>
      </c>
      <c r="C17" s="134">
        <v>2.7892822003000002</v>
      </c>
      <c r="D17" s="134" t="str">
        <f>IF($B17="N/A","N/A",IF(C17&gt;15,"No",IF(C17&lt;-15,"No","Yes")))</f>
        <v>N/A</v>
      </c>
      <c r="E17" s="134">
        <v>0.98506591430000001</v>
      </c>
      <c r="F17" s="134" t="str">
        <f>IF($B17="N/A","N/A",IF(E17&gt;15,"No",IF(E17&lt;-15,"No","Yes")))</f>
        <v>N/A</v>
      </c>
      <c r="G17" s="134">
        <v>3.0936974845999998</v>
      </c>
      <c r="H17" s="134" t="str">
        <f>IF($B17="N/A","N/A",IF(G17&gt;15,"No",IF(G17&lt;-15,"No","Yes")))</f>
        <v>N/A</v>
      </c>
      <c r="I17" s="143">
        <v>-64.7</v>
      </c>
      <c r="J17" s="143">
        <v>214.1</v>
      </c>
      <c r="K17" s="134" t="str">
        <f t="shared" si="0"/>
        <v>No</v>
      </c>
    </row>
    <row r="18" spans="1:11" x14ac:dyDescent="0.2">
      <c r="A18" s="25" t="s">
        <v>813</v>
      </c>
      <c r="B18" s="136" t="s">
        <v>217</v>
      </c>
      <c r="C18" s="184">
        <v>1298.9179655</v>
      </c>
      <c r="D18" s="134" t="str">
        <f>IF($B18="N/A","N/A",IF(C18&gt;15,"No",IF(C18&lt;-15,"No","Yes")))</f>
        <v>N/A</v>
      </c>
      <c r="E18" s="184">
        <v>2165.3135802000002</v>
      </c>
      <c r="F18" s="134" t="str">
        <f>IF($B18="N/A","N/A",IF(E18&gt;15,"No",IF(E18&lt;-15,"No","Yes")))</f>
        <v>N/A</v>
      </c>
      <c r="G18" s="184">
        <v>4039.4627887000001</v>
      </c>
      <c r="H18" s="134" t="str">
        <f>IF($B18="N/A","N/A",IF(G18&gt;15,"No",IF(G18&lt;-15,"No","Yes")))</f>
        <v>N/A</v>
      </c>
      <c r="I18" s="143">
        <v>66.7</v>
      </c>
      <c r="J18" s="143">
        <v>86.55</v>
      </c>
      <c r="K18" s="134" t="str">
        <f t="shared" si="0"/>
        <v>No</v>
      </c>
    </row>
    <row r="19" spans="1:11" x14ac:dyDescent="0.2">
      <c r="A19" s="3" t="s">
        <v>310</v>
      </c>
      <c r="B19" s="136" t="s">
        <v>217</v>
      </c>
      <c r="C19" s="149">
        <v>192</v>
      </c>
      <c r="D19" s="136" t="s">
        <v>217</v>
      </c>
      <c r="E19" s="149">
        <v>174</v>
      </c>
      <c r="F19" s="136" t="s">
        <v>217</v>
      </c>
      <c r="G19" s="149">
        <v>1593</v>
      </c>
      <c r="H19" s="134" t="str">
        <f>IF($B19="N/A","N/A",IF(G19&gt;15,"No",IF(G19&lt;-15,"No","Yes")))</f>
        <v>N/A</v>
      </c>
      <c r="I19" s="143">
        <v>-9.3800000000000008</v>
      </c>
      <c r="J19" s="143">
        <v>815.5</v>
      </c>
      <c r="K19" s="134" t="str">
        <f t="shared" si="0"/>
        <v>No</v>
      </c>
    </row>
    <row r="20" spans="1:11" x14ac:dyDescent="0.2">
      <c r="A20" s="3" t="s">
        <v>350</v>
      </c>
      <c r="B20" s="136" t="s">
        <v>217</v>
      </c>
      <c r="C20" s="149" t="s">
        <v>217</v>
      </c>
      <c r="D20" s="136" t="s">
        <v>217</v>
      </c>
      <c r="E20" s="149" t="s">
        <v>217</v>
      </c>
      <c r="F20" s="136" t="s">
        <v>217</v>
      </c>
      <c r="G20" s="150">
        <v>1.1173223541999999</v>
      </c>
      <c r="H20" s="134" t="str">
        <f>IF($B20="N/A","N/A",IF(G20&gt;15,"No",IF(G20&lt;-15,"No","Yes")))</f>
        <v>N/A</v>
      </c>
      <c r="I20" s="143" t="s">
        <v>217</v>
      </c>
      <c r="J20" s="143" t="s">
        <v>217</v>
      </c>
      <c r="K20" s="134" t="str">
        <f t="shared" si="0"/>
        <v>N/A</v>
      </c>
    </row>
    <row r="21" spans="1:11" ht="25.5" x14ac:dyDescent="0.2">
      <c r="A21" s="3" t="s">
        <v>814</v>
      </c>
      <c r="B21" s="136" t="s">
        <v>217</v>
      </c>
      <c r="C21" s="151">
        <v>3382.125</v>
      </c>
      <c r="D21" s="134" t="str">
        <f>IF($B21="N/A","N/A",IF(C21&gt;60,"No",IF(C21&lt;15,"No","Yes")))</f>
        <v>N/A</v>
      </c>
      <c r="E21" s="151">
        <v>2759.6436782000001</v>
      </c>
      <c r="F21" s="134" t="str">
        <f>IF($B21="N/A","N/A",IF(E21&gt;60,"No",IF(E21&lt;15,"No","Yes")))</f>
        <v>N/A</v>
      </c>
      <c r="G21" s="151">
        <v>5613.9196485000002</v>
      </c>
      <c r="H21" s="134" t="str">
        <f>IF($B21="N/A","N/A",IF(G21&gt;60,"No",IF(G21&lt;15,"No","Yes")))</f>
        <v>N/A</v>
      </c>
      <c r="I21" s="143">
        <v>-18.399999999999999</v>
      </c>
      <c r="J21" s="143">
        <v>103.4</v>
      </c>
      <c r="K21" s="134" t="str">
        <f t="shared" si="0"/>
        <v>No</v>
      </c>
    </row>
    <row r="22" spans="1:11" x14ac:dyDescent="0.2">
      <c r="A22" s="3" t="s">
        <v>815</v>
      </c>
      <c r="B22" s="136" t="s">
        <v>221</v>
      </c>
      <c r="C22" s="149">
        <v>0</v>
      </c>
      <c r="D22" s="134" t="str">
        <f>IF($B22="N/A","N/A",IF(C22="N/A","N/A",IF(C22=0,"Yes","No")))</f>
        <v>Yes</v>
      </c>
      <c r="E22" s="149">
        <v>0</v>
      </c>
      <c r="F22" s="134" t="str">
        <f>IF($B22="N/A","N/A",IF(E22="N/A","N/A",IF(E22=0,"Yes","No")))</f>
        <v>Yes</v>
      </c>
      <c r="G22" s="149">
        <v>0</v>
      </c>
      <c r="H22" s="134" t="str">
        <f>IF($B22="N/A","N/A",IF(G22=0,"Yes","No"))</f>
        <v>Yes</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4">
        <v>0</v>
      </c>
      <c r="D24" s="134" t="str">
        <f>IF($B24="N/A","N/A",IF(C24="N/A","N/A",IF(C24=0,"Yes","No")))</f>
        <v>Yes</v>
      </c>
      <c r="E24" s="184">
        <v>0</v>
      </c>
      <c r="F24" s="134" t="str">
        <f t="shared" si="4"/>
        <v>Yes</v>
      </c>
      <c r="G24" s="184">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5">
    <mergeCell ref="A1:K1"/>
    <mergeCell ref="A4:K4"/>
    <mergeCell ref="A2:K2"/>
    <mergeCell ref="A26:K26"/>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1678</v>
      </c>
      <c r="B1" s="159"/>
      <c r="C1" s="159"/>
      <c r="D1" s="159"/>
      <c r="E1" s="159"/>
      <c r="F1" s="159"/>
      <c r="G1" s="159"/>
      <c r="H1" s="159"/>
      <c r="I1" s="159"/>
      <c r="J1" s="159"/>
      <c r="K1" s="160"/>
    </row>
    <row r="2" spans="1:12" x14ac:dyDescent="0.2">
      <c r="A2" s="164" t="s">
        <v>1593</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x14ac:dyDescent="0.2">
      <c r="A6" s="102" t="s">
        <v>305</v>
      </c>
      <c r="B6" s="34" t="s">
        <v>217</v>
      </c>
      <c r="C6" s="35">
        <v>5337</v>
      </c>
      <c r="D6" s="9" t="str">
        <f>IF($B6="N/A","N/A",IF(C6&gt;15,"No",IF(C6&lt;-15,"No","Yes")))</f>
        <v>N/A</v>
      </c>
      <c r="E6" s="35">
        <v>5393</v>
      </c>
      <c r="F6" s="9" t="str">
        <f>IF($B6="N/A","N/A",IF(E6&gt;15,"No",IF(E6&lt;-15,"No","Yes")))</f>
        <v>N/A</v>
      </c>
      <c r="G6" s="35">
        <v>39646</v>
      </c>
      <c r="H6" s="9" t="str">
        <f>IF($B6="N/A","N/A",IF(G6&gt;15,"No",IF(G6&lt;-15,"No","Yes")))</f>
        <v>N/A</v>
      </c>
      <c r="I6" s="10">
        <v>1.0489999999999999</v>
      </c>
      <c r="J6" s="10">
        <v>635.1</v>
      </c>
      <c r="K6" s="9" t="str">
        <f t="shared" ref="K6:K36" si="0">IF(J6="Div by 0", "N/A", IF(J6="N/A","N/A", IF(J6&gt;30, "No", IF(J6&lt;-30, "No", "Yes"))))</f>
        <v>No</v>
      </c>
    </row>
    <row r="7" spans="1:12"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2"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2" x14ac:dyDescent="0.2">
      <c r="A9" s="102" t="s">
        <v>818</v>
      </c>
      <c r="B9" s="34" t="s">
        <v>222</v>
      </c>
      <c r="C9" s="88">
        <v>3540.5563050000001</v>
      </c>
      <c r="D9" s="9" t="str">
        <f>IF($B9="N/A","N/A",IF(C9&gt;7000,"No",IF(C9&lt;2000,"No","Yes")))</f>
        <v>Yes</v>
      </c>
      <c r="E9" s="88">
        <v>3539.0205821999998</v>
      </c>
      <c r="F9" s="9" t="str">
        <f>IF($B9="N/A","N/A",IF(E9&gt;7000,"No",IF(E9&lt;2000,"No","Yes")))</f>
        <v>Yes</v>
      </c>
      <c r="G9" s="88">
        <v>4985.2957674999998</v>
      </c>
      <c r="H9" s="9" t="str">
        <f>IF($B9="N/A","N/A",IF(G9&gt;7000,"No",IF(G9&lt;2000,"No","Yes")))</f>
        <v>Yes</v>
      </c>
      <c r="I9" s="10">
        <v>-4.2999999999999997E-2</v>
      </c>
      <c r="J9" s="10">
        <v>40.869999999999997</v>
      </c>
      <c r="K9" s="9" t="str">
        <f t="shared" si="0"/>
        <v>No</v>
      </c>
    </row>
    <row r="10" spans="1:12" x14ac:dyDescent="0.2">
      <c r="A10" s="102" t="s">
        <v>819</v>
      </c>
      <c r="B10" s="34" t="s">
        <v>217</v>
      </c>
      <c r="C10" s="88">
        <v>1063.8412903999999</v>
      </c>
      <c r="D10" s="9" t="str">
        <f>IF($B10="N/A","N/A",IF(C10&gt;15,"No",IF(C10&lt;-15,"No","Yes")))</f>
        <v>N/A</v>
      </c>
      <c r="E10" s="88">
        <v>1102.2323699000001</v>
      </c>
      <c r="F10" s="9" t="str">
        <f>IF($B10="N/A","N/A",IF(E10&gt;15,"No",IF(E10&lt;-15,"No","Yes")))</f>
        <v>N/A</v>
      </c>
      <c r="G10" s="88">
        <v>1260.5045439999999</v>
      </c>
      <c r="H10" s="9" t="str">
        <f>IF($B10="N/A","N/A",IF(G10&gt;15,"No",IF(G10&lt;-15,"No","Yes")))</f>
        <v>N/A</v>
      </c>
      <c r="I10" s="10">
        <v>3.609</v>
      </c>
      <c r="J10" s="10">
        <v>14.36</v>
      </c>
      <c r="K10" s="9" t="str">
        <f t="shared" si="0"/>
        <v>Yes</v>
      </c>
    </row>
    <row r="11" spans="1:12" x14ac:dyDescent="0.2">
      <c r="A11" s="102" t="s">
        <v>313</v>
      </c>
      <c r="B11" s="34" t="s">
        <v>223</v>
      </c>
      <c r="C11" s="9">
        <v>0.2623196552</v>
      </c>
      <c r="D11" s="9" t="str">
        <f>IF($B11="N/A","N/A",IF(C11&gt;10,"No",IF(C11&lt;=0,"No","Yes")))</f>
        <v>Yes</v>
      </c>
      <c r="E11" s="9">
        <v>0.37085110329999998</v>
      </c>
      <c r="F11" s="9" t="str">
        <f>IF($B11="N/A","N/A",IF(E11&gt;10,"No",IF(E11&lt;=0,"No","Yes")))</f>
        <v>Yes</v>
      </c>
      <c r="G11" s="9">
        <v>0.53977702670000005</v>
      </c>
      <c r="H11" s="9" t="str">
        <f>IF($B11="N/A","N/A",IF(G11&gt;10,"No",IF(G11&lt;=0,"No","Yes")))</f>
        <v>Yes</v>
      </c>
      <c r="I11" s="10">
        <v>41.37</v>
      </c>
      <c r="J11" s="10">
        <v>45.55</v>
      </c>
      <c r="K11" s="9" t="str">
        <f t="shared" si="0"/>
        <v>No</v>
      </c>
    </row>
    <row r="12" spans="1:12" x14ac:dyDescent="0.2">
      <c r="A12" s="102" t="s">
        <v>820</v>
      </c>
      <c r="B12" s="34" t="s">
        <v>217</v>
      </c>
      <c r="C12" s="88">
        <v>3535.5714286000002</v>
      </c>
      <c r="D12" s="9" t="str">
        <f>IF($B12="N/A","N/A",IF(C12&gt;15,"No",IF(C12&lt;-15,"No","Yes")))</f>
        <v>N/A</v>
      </c>
      <c r="E12" s="88">
        <v>2266.3000000000002</v>
      </c>
      <c r="F12" s="9" t="str">
        <f>IF($B12="N/A","N/A",IF(E12&gt;15,"No",IF(E12&lt;-15,"No","Yes")))</f>
        <v>N/A</v>
      </c>
      <c r="G12" s="88">
        <v>2935.3411215000001</v>
      </c>
      <c r="H12" s="9" t="str">
        <f>IF($B12="N/A","N/A",IF(G12&gt;15,"No",IF(G12&lt;-15,"No","Yes")))</f>
        <v>N/A</v>
      </c>
      <c r="I12" s="10">
        <v>-35.9</v>
      </c>
      <c r="J12" s="10">
        <v>29.52</v>
      </c>
      <c r="K12" s="9" t="str">
        <f t="shared" si="0"/>
        <v>Yes</v>
      </c>
    </row>
    <row r="13" spans="1:12" x14ac:dyDescent="0.2">
      <c r="A13" s="102" t="s">
        <v>314</v>
      </c>
      <c r="B13" s="34" t="s">
        <v>218</v>
      </c>
      <c r="C13" s="8">
        <v>99.906314409000004</v>
      </c>
      <c r="D13" s="9" t="str">
        <f>IF($B13="N/A","N/A",IF(C13&gt;100,"No",IF(C13&lt;95,"No","Yes")))</f>
        <v>Yes</v>
      </c>
      <c r="E13" s="8">
        <v>99.907287224000001</v>
      </c>
      <c r="F13" s="9" t="str">
        <f>IF($B13="N/A","N/A",IF(E13&gt;100,"No",IF(E13&lt;95,"No","Yes")))</f>
        <v>Yes</v>
      </c>
      <c r="G13" s="8">
        <v>99.843616002000005</v>
      </c>
      <c r="H13" s="9" t="str">
        <f>IF($B13="N/A","N/A",IF(G13&gt;100,"No",IF(G13&lt;95,"No","Yes")))</f>
        <v>Yes</v>
      </c>
      <c r="I13" s="10">
        <v>1E-3</v>
      </c>
      <c r="J13" s="10">
        <v>-6.4000000000000001E-2</v>
      </c>
      <c r="K13" s="9" t="str">
        <f t="shared" si="0"/>
        <v>Yes</v>
      </c>
    </row>
    <row r="14" spans="1:12" x14ac:dyDescent="0.2">
      <c r="A14" s="102" t="s">
        <v>821</v>
      </c>
      <c r="B14" s="34" t="s">
        <v>224</v>
      </c>
      <c r="C14" s="8">
        <v>1.6346586647000001</v>
      </c>
      <c r="D14" s="9" t="str">
        <f>IF($B14="N/A","N/A",IF(C14&gt;1,"Yes","No"))</f>
        <v>Yes</v>
      </c>
      <c r="E14" s="8">
        <v>1.6902375650000001</v>
      </c>
      <c r="F14" s="9" t="str">
        <f>IF($B14="N/A","N/A",IF(E14&gt;1,"Yes","No"))</f>
        <v>Yes</v>
      </c>
      <c r="G14" s="8">
        <v>1.4422241309999999</v>
      </c>
      <c r="H14" s="9" t="str">
        <f>IF($B14="N/A","N/A",IF(G14&gt;1,"Yes","No"))</f>
        <v>Yes</v>
      </c>
      <c r="I14" s="10">
        <v>3.4</v>
      </c>
      <c r="J14" s="10">
        <v>-14.7</v>
      </c>
      <c r="K14" s="9" t="str">
        <f t="shared" si="0"/>
        <v>Yes</v>
      </c>
    </row>
    <row r="15" spans="1:12" x14ac:dyDescent="0.2">
      <c r="A15" s="102" t="s">
        <v>315</v>
      </c>
      <c r="B15" s="34" t="s">
        <v>218</v>
      </c>
      <c r="C15" s="8">
        <v>99.887577290999999</v>
      </c>
      <c r="D15" s="9" t="str">
        <f>IF($B15="N/A","N/A",IF(C15&gt;100,"No",IF(C15&lt;95,"No","Yes")))</f>
        <v>Yes</v>
      </c>
      <c r="E15" s="8">
        <v>99.796031893000006</v>
      </c>
      <c r="F15" s="9" t="str">
        <f>IF($B15="N/A","N/A",IF(E15&gt;100,"No",IF(E15&lt;95,"No","Yes")))</f>
        <v>Yes</v>
      </c>
      <c r="G15" s="8">
        <v>99.722544518999996</v>
      </c>
      <c r="H15" s="9" t="str">
        <f>IF($B15="N/A","N/A",IF(G15&gt;100,"No",IF(G15&lt;95,"No","Yes")))</f>
        <v>Yes</v>
      </c>
      <c r="I15" s="10">
        <v>-9.1999999999999998E-2</v>
      </c>
      <c r="J15" s="10">
        <v>-7.3999999999999996E-2</v>
      </c>
      <c r="K15" s="9" t="str">
        <f t="shared" si="0"/>
        <v>Yes</v>
      </c>
    </row>
    <row r="16" spans="1:12" x14ac:dyDescent="0.2">
      <c r="A16" s="102" t="s">
        <v>822</v>
      </c>
      <c r="B16" s="34" t="s">
        <v>225</v>
      </c>
      <c r="C16" s="8">
        <v>10.627649597</v>
      </c>
      <c r="D16" s="9" t="str">
        <f>IF($B16="N/A","N/A",IF(C16&gt;3,"Yes","No"))</f>
        <v>Yes</v>
      </c>
      <c r="E16" s="8">
        <v>10.930694909</v>
      </c>
      <c r="F16" s="9" t="str">
        <f>IF($B16="N/A","N/A",IF(E16&gt;3,"Yes","No"))</f>
        <v>Yes</v>
      </c>
      <c r="G16" s="8">
        <v>11.305797247999999</v>
      </c>
      <c r="H16" s="9" t="str">
        <f>IF($B16="N/A","N/A",IF(G16&gt;3,"Yes","No"))</f>
        <v>Yes</v>
      </c>
      <c r="I16" s="10">
        <v>2.851</v>
      </c>
      <c r="J16" s="10">
        <v>3.4319999999999999</v>
      </c>
      <c r="K16" s="9" t="str">
        <f t="shared" si="0"/>
        <v>Yes</v>
      </c>
    </row>
    <row r="17" spans="1:11" x14ac:dyDescent="0.2">
      <c r="A17" s="102" t="s">
        <v>823</v>
      </c>
      <c r="B17" s="34" t="s">
        <v>226</v>
      </c>
      <c r="C17" s="8">
        <v>3.6301292860999999</v>
      </c>
      <c r="D17" s="9" t="str">
        <f>IF($B17="N/A","N/A",IF(C17&gt;=8,"No",IF(C17&lt;2,"No","Yes")))</f>
        <v>Yes</v>
      </c>
      <c r="E17" s="8">
        <v>3.4967550528000002</v>
      </c>
      <c r="F17" s="9" t="str">
        <f>IF($B17="N/A","N/A",IF(E17&gt;=8,"No",IF(E17&lt;2,"No","Yes")))</f>
        <v>Yes</v>
      </c>
      <c r="G17" s="8">
        <v>4.1700174053000003</v>
      </c>
      <c r="H17" s="9" t="str">
        <f>IF($B17="N/A","N/A",IF(G17&gt;=8,"No",IF(G17&lt;2,"No","Yes")))</f>
        <v>Yes</v>
      </c>
      <c r="I17" s="10">
        <v>-3.67</v>
      </c>
      <c r="J17" s="10">
        <v>19.25</v>
      </c>
      <c r="K17" s="9" t="str">
        <f t="shared" si="0"/>
        <v>Yes</v>
      </c>
    </row>
    <row r="18" spans="1:11" x14ac:dyDescent="0.2">
      <c r="A18" s="102" t="s">
        <v>824</v>
      </c>
      <c r="B18" s="34" t="s">
        <v>226</v>
      </c>
      <c r="C18" s="8">
        <v>3.3280869402</v>
      </c>
      <c r="D18" s="9" t="str">
        <f>IF($B18="N/A","N/A",IF(C18&gt;=8,"No",IF(C18&lt;2,"No","Yes")))</f>
        <v>Yes</v>
      </c>
      <c r="E18" s="8">
        <v>3.2090521238999998</v>
      </c>
      <c r="F18" s="9" t="str">
        <f>IF($B18="N/A","N/A",IF(E18&gt;=8,"No",IF(E18&lt;2,"No","Yes")))</f>
        <v>Yes</v>
      </c>
      <c r="G18" s="8">
        <v>3.9541150029000001</v>
      </c>
      <c r="H18" s="9" t="str">
        <f>IF($B18="N/A","N/A",IF(G18&gt;=8,"No",IF(G18&lt;2,"No","Yes")))</f>
        <v>Yes</v>
      </c>
      <c r="I18" s="10">
        <v>-3.58</v>
      </c>
      <c r="J18" s="10">
        <v>23.22</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99.213041034</v>
      </c>
      <c r="D20" s="9" t="str">
        <f>IF($B20="N/A","N/A",IF(C20&gt;100,"No",IF(C20&lt;95,"No","Yes")))</f>
        <v>Yes</v>
      </c>
      <c r="E20" s="8">
        <v>99.388095680000006</v>
      </c>
      <c r="F20" s="9" t="str">
        <f>IF($B20="N/A","N/A",IF(E20&gt;100,"No",IF(E20&lt;95,"No","Yes")))</f>
        <v>Yes</v>
      </c>
      <c r="G20" s="8">
        <v>98.040155374999998</v>
      </c>
      <c r="H20" s="9" t="str">
        <f>IF($B20="N/A","N/A",IF(G20&gt;100,"No",IF(G20&lt;95,"No","Yes")))</f>
        <v>Yes</v>
      </c>
      <c r="I20" s="10">
        <v>0.1764</v>
      </c>
      <c r="J20" s="10">
        <v>-1.36</v>
      </c>
      <c r="K20" s="9" t="str">
        <f t="shared" si="0"/>
        <v>Yes</v>
      </c>
    </row>
    <row r="21" spans="1:11" x14ac:dyDescent="0.2">
      <c r="A21" s="102" t="s">
        <v>317</v>
      </c>
      <c r="B21" s="34" t="s">
        <v>218</v>
      </c>
      <c r="C21" s="8">
        <v>97.170695147000004</v>
      </c>
      <c r="D21" s="9" t="str">
        <f>IF($B21="N/A","N/A",IF(C21&gt;100,"No",IF(C21&lt;95,"No","Yes")))</f>
        <v>Yes</v>
      </c>
      <c r="E21" s="8">
        <v>99.369553124000007</v>
      </c>
      <c r="F21" s="9" t="str">
        <f>IF($B21="N/A","N/A",IF(E21&gt;100,"No",IF(E21&lt;95,"No","Yes")))</f>
        <v>Yes</v>
      </c>
      <c r="G21" s="8">
        <v>97.502900671000006</v>
      </c>
      <c r="H21" s="9" t="str">
        <f>IF($B21="N/A","N/A",IF(G21&gt;100,"No",IF(G21&lt;95,"No","Yes")))</f>
        <v>Yes</v>
      </c>
      <c r="I21" s="10">
        <v>2.2629999999999999</v>
      </c>
      <c r="J21" s="10">
        <v>-1.88</v>
      </c>
      <c r="K21" s="9" t="str">
        <f t="shared" si="0"/>
        <v>Yes</v>
      </c>
    </row>
    <row r="22" spans="1:11" x14ac:dyDescent="0.2">
      <c r="A22" s="102" t="s">
        <v>1719</v>
      </c>
      <c r="B22" s="34" t="s">
        <v>228</v>
      </c>
      <c r="C22" s="8">
        <v>2.8293048529</v>
      </c>
      <c r="D22" s="9" t="str">
        <f>IF($B22="N/A","N/A",IF(C22&gt;5,"No",IF(C22&lt;=0,"No","Yes")))</f>
        <v>Yes</v>
      </c>
      <c r="E22" s="8">
        <v>0.63044687560000001</v>
      </c>
      <c r="F22" s="9" t="str">
        <f>IF($B22="N/A","N/A",IF(E22&gt;5,"No",IF(E22&lt;=0,"No","Yes")))</f>
        <v>Yes</v>
      </c>
      <c r="G22" s="8">
        <v>2.5198002321000001</v>
      </c>
      <c r="H22" s="9" t="str">
        <f>IF($B22="N/A","N/A",IF(G22&gt;5,"No",IF(G22&lt;=0,"No","Yes")))</f>
        <v>Yes</v>
      </c>
      <c r="I22" s="10">
        <v>-77.7</v>
      </c>
      <c r="J22" s="10">
        <v>299.7</v>
      </c>
      <c r="K22" s="9" t="str">
        <f t="shared" si="0"/>
        <v>No</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4.4925988383000002</v>
      </c>
      <c r="D24" s="9" t="str">
        <f>IF($B24="N/A","N/A",IF(C24&gt;=2,"Yes","No"))</f>
        <v>Yes</v>
      </c>
      <c r="E24" s="8">
        <v>4.8514741331</v>
      </c>
      <c r="F24" s="9" t="str">
        <f>IF($B24="N/A","N/A",IF(E24&gt;=2,"Yes","No"))</f>
        <v>Yes</v>
      </c>
      <c r="G24" s="8">
        <v>5.7669373960000003</v>
      </c>
      <c r="H24" s="9" t="str">
        <f>IF($B24="N/A","N/A",IF(G24&gt;=2,"Yes","No"))</f>
        <v>Yes</v>
      </c>
      <c r="I24" s="10">
        <v>7.9880000000000004</v>
      </c>
      <c r="J24" s="10">
        <v>18.87</v>
      </c>
      <c r="K24" s="9" t="str">
        <f t="shared" si="0"/>
        <v>Yes</v>
      </c>
    </row>
    <row r="25" spans="1:11" x14ac:dyDescent="0.2">
      <c r="A25" s="102" t="s">
        <v>826</v>
      </c>
      <c r="B25" s="34" t="s">
        <v>230</v>
      </c>
      <c r="C25" s="8">
        <v>2.7356192618000001</v>
      </c>
      <c r="D25" s="9" t="str">
        <f>IF($B25="N/A","N/A",IF(C25&gt;30,"No",IF(C25&lt;5,"No","Yes")))</f>
        <v>No</v>
      </c>
      <c r="E25" s="8">
        <v>4.4131281291000004</v>
      </c>
      <c r="F25" s="9" t="str">
        <f>IF($B25="N/A","N/A",IF(E25&gt;30,"No",IF(E25&lt;5,"No","Yes")))</f>
        <v>No</v>
      </c>
      <c r="G25" s="8">
        <v>9.9051606718999992</v>
      </c>
      <c r="H25" s="9" t="str">
        <f>IF($B25="N/A","N/A",IF(G25&gt;30,"No",IF(G25&lt;5,"No","Yes")))</f>
        <v>Yes</v>
      </c>
      <c r="I25" s="10">
        <v>61.32</v>
      </c>
      <c r="J25" s="10">
        <v>124.4</v>
      </c>
      <c r="K25" s="9" t="str">
        <f t="shared" si="0"/>
        <v>No</v>
      </c>
    </row>
    <row r="26" spans="1:11" x14ac:dyDescent="0.2">
      <c r="A26" s="102" t="s">
        <v>827</v>
      </c>
      <c r="B26" s="34" t="s">
        <v>231</v>
      </c>
      <c r="C26" s="8">
        <v>84.317032040000001</v>
      </c>
      <c r="D26" s="9" t="str">
        <f>IF($B26="N/A","N/A",IF(C26&gt;75,"No",IF(C26&lt;15,"No","Yes")))</f>
        <v>No</v>
      </c>
      <c r="E26" s="8">
        <v>82.959391804000006</v>
      </c>
      <c r="F26" s="9" t="str">
        <f>IF($B26="N/A","N/A",IF(E26&gt;75,"No",IF(E26&lt;15,"No","Yes")))</f>
        <v>No</v>
      </c>
      <c r="G26" s="8">
        <v>61.87761691</v>
      </c>
      <c r="H26" s="9" t="str">
        <f>IF($B26="N/A","N/A",IF(G26&gt;75,"No",IF(G26&lt;15,"No","Yes")))</f>
        <v>Yes</v>
      </c>
      <c r="I26" s="10">
        <v>-1.61</v>
      </c>
      <c r="J26" s="10">
        <v>-25.4</v>
      </c>
      <c r="K26" s="9" t="str">
        <f t="shared" si="0"/>
        <v>Yes</v>
      </c>
    </row>
    <row r="27" spans="1:11" x14ac:dyDescent="0.2">
      <c r="A27" s="102" t="s">
        <v>828</v>
      </c>
      <c r="B27" s="34" t="s">
        <v>232</v>
      </c>
      <c r="C27" s="8">
        <v>12.947348698000001</v>
      </c>
      <c r="D27" s="9" t="str">
        <f>IF($B27="N/A","N/A",IF(C27&gt;70,"No",IF(C27&lt;25,"No","Yes")))</f>
        <v>No</v>
      </c>
      <c r="E27" s="8">
        <v>12.627480067</v>
      </c>
      <c r="F27" s="9" t="str">
        <f>IF($B27="N/A","N/A",IF(E27&gt;70,"No",IF(E27&lt;25,"No","Yes")))</f>
        <v>No</v>
      </c>
      <c r="G27" s="8">
        <v>28.217222417999999</v>
      </c>
      <c r="H27" s="9" t="str">
        <f>IF($B27="N/A","N/A",IF(G27&gt;70,"No",IF(G27&lt;25,"No","Yes")))</f>
        <v>Yes</v>
      </c>
      <c r="I27" s="10">
        <v>-2.4700000000000002</v>
      </c>
      <c r="J27" s="10">
        <v>123.5</v>
      </c>
      <c r="K27" s="9" t="str">
        <f t="shared" si="0"/>
        <v>No</v>
      </c>
    </row>
    <row r="28" spans="1:11" x14ac:dyDescent="0.2">
      <c r="A28" s="102" t="s">
        <v>322</v>
      </c>
      <c r="B28" s="34" t="s">
        <v>233</v>
      </c>
      <c r="C28" s="8">
        <v>71.107363687000003</v>
      </c>
      <c r="D28" s="9" t="str">
        <f>IF($B28="N/A","N/A",IF(C28&gt;70,"No",IF(C28&lt;35,"No","Yes")))</f>
        <v>No</v>
      </c>
      <c r="E28" s="8">
        <v>69.126645651999993</v>
      </c>
      <c r="F28" s="9" t="str">
        <f>IF($B28="N/A","N/A",IF(E28&gt;70,"No",IF(E28&lt;35,"No","Yes")))</f>
        <v>Yes</v>
      </c>
      <c r="G28" s="8">
        <v>56.810270897000002</v>
      </c>
      <c r="H28" s="9" t="str">
        <f>IF($B28="N/A","N/A",IF(G28&gt;70,"No",IF(G28&lt;35,"No","Yes")))</f>
        <v>Yes</v>
      </c>
      <c r="I28" s="10">
        <v>-2.79</v>
      </c>
      <c r="J28" s="10">
        <v>-17.8</v>
      </c>
      <c r="K28" s="9" t="str">
        <f t="shared" si="0"/>
        <v>Yes</v>
      </c>
    </row>
    <row r="29" spans="1:11" x14ac:dyDescent="0.2">
      <c r="A29" s="102" t="s">
        <v>829</v>
      </c>
      <c r="B29" s="34" t="s">
        <v>224</v>
      </c>
      <c r="C29" s="8">
        <v>1.9230566535</v>
      </c>
      <c r="D29" s="9" t="str">
        <f>IF($B29="N/A","N/A",IF(C29&gt;1,"Yes","No"))</f>
        <v>Yes</v>
      </c>
      <c r="E29" s="8">
        <v>1.9474248927</v>
      </c>
      <c r="F29" s="9" t="str">
        <f>IF($B29="N/A","N/A",IF(E29&gt;1,"Yes","No"))</f>
        <v>Yes</v>
      </c>
      <c r="G29" s="8">
        <v>1.9936065355000001</v>
      </c>
      <c r="H29" s="9" t="str">
        <f>IF($B29="N/A","N/A",IF(G29&gt;1,"Yes","No"))</f>
        <v>Yes</v>
      </c>
      <c r="I29" s="10">
        <v>1.2669999999999999</v>
      </c>
      <c r="J29" s="10">
        <v>2.371</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100</v>
      </c>
      <c r="D31" s="9" t="str">
        <f>IF($B31="N/A","N/A",IF(C31&gt;15,"No",IF(C31&lt;-15,"No","Yes")))</f>
        <v>N/A</v>
      </c>
      <c r="E31" s="8">
        <v>99.973175965999999</v>
      </c>
      <c r="F31" s="9" t="str">
        <f>IF($B31="N/A","N/A",IF(E31&gt;15,"No",IF(E31&lt;-15,"No","Yes")))</f>
        <v>N/A</v>
      </c>
      <c r="G31" s="8">
        <v>99.831283576999994</v>
      </c>
      <c r="H31" s="9" t="str">
        <f>IF($B31="N/A","N/A",IF(G31&gt;15,"No",IF(G31&lt;-15,"No","Yes")))</f>
        <v>N/A</v>
      </c>
      <c r="I31" s="10">
        <v>-2.7E-2</v>
      </c>
      <c r="J31" s="10">
        <v>-0.14199999999999999</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64.924114670999998</v>
      </c>
      <c r="D35" s="9" t="str">
        <f>IF($B35="N/A","N/A",IF(C35&gt;15,"No",IF(C35&lt;-15,"No","Yes")))</f>
        <v>N/A</v>
      </c>
      <c r="E35" s="8">
        <v>68.885592435000007</v>
      </c>
      <c r="F35" s="9" t="str">
        <f>IF($B35="N/A","N/A",IF(E35&gt;15,"No",IF(E35&lt;-15,"No","Yes")))</f>
        <v>N/A</v>
      </c>
      <c r="G35" s="8">
        <v>35.302426474000001</v>
      </c>
      <c r="H35" s="9" t="str">
        <f>IF($B35="N/A","N/A",IF(G35&gt;15,"No",IF(G35&lt;-15,"No","Yes")))</f>
        <v>N/A</v>
      </c>
      <c r="I35" s="10">
        <v>6.1020000000000003</v>
      </c>
      <c r="J35" s="10">
        <v>-48.8</v>
      </c>
      <c r="K35" s="9" t="str">
        <f t="shared" si="0"/>
        <v>No</v>
      </c>
    </row>
    <row r="36" spans="1:11" ht="25.5" x14ac:dyDescent="0.2">
      <c r="A36" s="102" t="s">
        <v>368</v>
      </c>
      <c r="B36" s="34" t="s">
        <v>217</v>
      </c>
      <c r="C36" s="8">
        <v>1.3865467491000001</v>
      </c>
      <c r="D36" s="9" t="str">
        <f>IF($B36="N/A","N/A",IF(C36&gt;15,"No",IF(C36&lt;-15,"No","Yes")))</f>
        <v>N/A</v>
      </c>
      <c r="E36" s="8">
        <v>1.7986278509</v>
      </c>
      <c r="F36" s="9" t="str">
        <f>IF($B36="N/A","N/A",IF(E36&gt;15,"No",IF(E36&lt;-15,"No","Yes")))</f>
        <v>N/A</v>
      </c>
      <c r="G36" s="8">
        <v>5.2338193007999996</v>
      </c>
      <c r="H36" s="9" t="str">
        <f>IF($B36="N/A","N/A",IF(G36&gt;15,"No",IF(G36&lt;-15,"No","Yes")))</f>
        <v>N/A</v>
      </c>
      <c r="I36" s="10">
        <v>29.72</v>
      </c>
      <c r="J36" s="10">
        <v>191</v>
      </c>
      <c r="K36" s="9" t="str">
        <f t="shared" si="0"/>
        <v>No</v>
      </c>
    </row>
    <row r="37" spans="1:11" x14ac:dyDescent="0.2">
      <c r="A37" s="102" t="s">
        <v>373</v>
      </c>
      <c r="B37" s="34" t="s">
        <v>235</v>
      </c>
      <c r="C37" s="8">
        <v>94.154019112</v>
      </c>
      <c r="D37" s="9" t="str">
        <f>IF($B37="N/A","N/A",IF(C37&gt;90,"No",IF(C37&lt;75,"No","Yes")))</f>
        <v>No</v>
      </c>
      <c r="E37" s="8">
        <v>94.177637677999996</v>
      </c>
      <c r="F37" s="9" t="str">
        <f>IF($B37="N/A","N/A",IF(E37&gt;90,"No",IF(E37&lt;75,"No","Yes")))</f>
        <v>No</v>
      </c>
      <c r="G37" s="8">
        <v>89.792160621999997</v>
      </c>
      <c r="H37" s="9" t="str">
        <f>IF($B37="N/A","N/A",IF(G37&gt;90,"No",IF(G37&lt;75,"No","Yes")))</f>
        <v>Yes</v>
      </c>
      <c r="I37" s="10">
        <v>2.5100000000000001E-2</v>
      </c>
      <c r="J37" s="10">
        <v>-4.66</v>
      </c>
      <c r="K37" s="9" t="str">
        <f>IF(J37="Div by 0", "N/A", IF(J37="N/A","N/A", IF(J37&gt;30, "No", IF(J37&lt;-30, "No", "Yes"))))</f>
        <v>Yes</v>
      </c>
    </row>
    <row r="38" spans="1:11" x14ac:dyDescent="0.2">
      <c r="A38" s="102" t="s">
        <v>374</v>
      </c>
      <c r="B38" s="34" t="s">
        <v>236</v>
      </c>
      <c r="C38" s="8">
        <v>2.5857223159</v>
      </c>
      <c r="D38" s="9" t="str">
        <f>IF($B38="N/A","N/A",IF(C38&gt;10,"No",IF(C38&lt;1,"No","Yes")))</f>
        <v>Yes</v>
      </c>
      <c r="E38" s="8">
        <v>2.3734470609999998</v>
      </c>
      <c r="F38" s="9" t="str">
        <f>IF($B38="N/A","N/A",IF(E38&gt;10,"No",IF(E38&lt;1,"No","Yes")))</f>
        <v>Yes</v>
      </c>
      <c r="G38" s="8">
        <v>5.6046007163000002</v>
      </c>
      <c r="H38" s="9" t="str">
        <f>IF($B38="N/A","N/A",IF(G38&gt;10,"No",IF(G38&lt;1,"No","Yes")))</f>
        <v>Yes</v>
      </c>
      <c r="I38" s="10">
        <v>-8.2100000000000009</v>
      </c>
      <c r="J38" s="10">
        <v>136.1</v>
      </c>
      <c r="K38" s="9" t="str">
        <f>IF(J38="Div by 0", "N/A", IF(J38="N/A","N/A", IF(J38&gt;30, "No", IF(J38&lt;-30, "No", "Yes"))))</f>
        <v>No</v>
      </c>
    </row>
    <row r="39" spans="1:11" x14ac:dyDescent="0.2">
      <c r="A39" s="102" t="s">
        <v>375</v>
      </c>
      <c r="B39" s="34" t="s">
        <v>237</v>
      </c>
      <c r="C39" s="8">
        <v>2.4920367248000002</v>
      </c>
      <c r="D39" s="9" t="str">
        <f>IF($B39="N/A","N/A",IF(C39&gt;2,"No",IF(C39&lt;=0,"No","Yes")))</f>
        <v>No</v>
      </c>
      <c r="E39" s="8">
        <v>2.5588726126000001</v>
      </c>
      <c r="F39" s="9" t="str">
        <f>IF($B39="N/A","N/A",IF(E39&gt;2,"No",IF(E39&lt;=0,"No","Yes")))</f>
        <v>No</v>
      </c>
      <c r="G39" s="8">
        <v>3.2916309338</v>
      </c>
      <c r="H39" s="9" t="str">
        <f>IF($B39="N/A","N/A",IF(G39&gt;2,"No",IF(G39&lt;=0,"No","Yes")))</f>
        <v>No</v>
      </c>
      <c r="I39" s="10">
        <v>2.6819999999999999</v>
      </c>
      <c r="J39" s="10">
        <v>28.64</v>
      </c>
      <c r="K39" s="9" t="str">
        <f>IF(J39="Div by 0", "N/A", IF(J39="N/A","N/A", IF(J39&gt;30, "No", IF(J39&lt;-30, "No", "Yes"))))</f>
        <v>Yes</v>
      </c>
    </row>
    <row r="40" spans="1:11" x14ac:dyDescent="0.2">
      <c r="A40" s="102" t="s">
        <v>376</v>
      </c>
      <c r="B40" s="34" t="s">
        <v>238</v>
      </c>
      <c r="C40" s="8">
        <v>0.37474236459999999</v>
      </c>
      <c r="D40" s="9" t="str">
        <f>IF($B40="N/A","N/A",IF(C40&gt;3,"No",IF(C40&lt;=0,"No","Yes")))</f>
        <v>Yes</v>
      </c>
      <c r="E40" s="8">
        <v>0.4821064343</v>
      </c>
      <c r="F40" s="9" t="str">
        <f>IF($B40="N/A","N/A",IF(E40&gt;3,"No",IF(E40&lt;=0,"No","Yes")))</f>
        <v>Yes</v>
      </c>
      <c r="G40" s="8">
        <v>0.57508954249999999</v>
      </c>
      <c r="H40" s="9" t="str">
        <f>IF($B40="N/A","N/A",IF(G40&gt;3,"No",IF(G40&lt;=0,"No","Yes")))</f>
        <v>Yes</v>
      </c>
      <c r="I40" s="10">
        <v>28.65</v>
      </c>
      <c r="J40" s="10">
        <v>19.29</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6">
    <mergeCell ref="A1:K1"/>
    <mergeCell ref="A2:K2"/>
    <mergeCell ref="A4:K4"/>
    <mergeCell ref="A42:K42"/>
    <mergeCell ref="A41:K41"/>
    <mergeCell ref="A3:L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1678</v>
      </c>
      <c r="B1" s="159"/>
      <c r="C1" s="159"/>
      <c r="D1" s="159"/>
      <c r="E1" s="159"/>
      <c r="F1" s="159"/>
      <c r="G1" s="159"/>
      <c r="H1" s="159"/>
      <c r="I1" s="159"/>
      <c r="J1" s="159"/>
      <c r="K1" s="160"/>
    </row>
    <row r="2" spans="1:12" x14ac:dyDescent="0.2">
      <c r="A2" s="164" t="s">
        <v>1591</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x14ac:dyDescent="0.2">
      <c r="A6" s="102" t="s">
        <v>305</v>
      </c>
      <c r="B6" s="34" t="s">
        <v>217</v>
      </c>
      <c r="C6" s="35">
        <v>38366</v>
      </c>
      <c r="D6" s="9" t="str">
        <f>IF($B6="N/A","N/A",IF(C6&gt;15,"No",IF(C6&lt;-15,"No","Yes")))</f>
        <v>N/A</v>
      </c>
      <c r="E6" s="35">
        <v>35721</v>
      </c>
      <c r="F6" s="9" t="str">
        <f>IF($B6="N/A","N/A",IF(E6&gt;15,"No",IF(E6&lt;-15,"No","Yes")))</f>
        <v>N/A</v>
      </c>
      <c r="G6" s="35">
        <v>35927</v>
      </c>
      <c r="H6" s="9" t="str">
        <f>IF($B6="N/A","N/A",IF(G6&gt;15,"No",IF(G6&lt;-15,"No","Yes")))</f>
        <v>N/A</v>
      </c>
      <c r="I6" s="10">
        <v>-6.89</v>
      </c>
      <c r="J6" s="10">
        <v>0.57669999999999999</v>
      </c>
      <c r="K6" s="9" t="str">
        <f t="shared" ref="K6:K31" si="0">IF(J6="Div by 0", "N/A", IF(J6="N/A","N/A", IF(J6&gt;30, "No", IF(J6&lt;-30, "No", "Yes"))))</f>
        <v>Yes</v>
      </c>
    </row>
    <row r="7" spans="1:12"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2"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2" x14ac:dyDescent="0.2">
      <c r="A9" s="102" t="s">
        <v>818</v>
      </c>
      <c r="B9" s="34" t="s">
        <v>217</v>
      </c>
      <c r="C9" s="88">
        <v>1029.1869102999999</v>
      </c>
      <c r="D9" s="9" t="str">
        <f>IF($B9="N/A","N/A",IF(C9&gt;15,"No",IF(C9&lt;-15,"No","Yes")))</f>
        <v>N/A</v>
      </c>
      <c r="E9" s="88">
        <v>1089.4839449999999</v>
      </c>
      <c r="F9" s="9" t="str">
        <f>IF($B9="N/A","N/A",IF(E9&gt;15,"No",IF(E9&lt;-15,"No","Yes")))</f>
        <v>N/A</v>
      </c>
      <c r="G9" s="88">
        <v>1111.7033707000001</v>
      </c>
      <c r="H9" s="9" t="str">
        <f>IF($B9="N/A","N/A",IF(G9&gt;15,"No",IF(G9&lt;-15,"No","Yes")))</f>
        <v>N/A</v>
      </c>
      <c r="I9" s="10">
        <v>5.859</v>
      </c>
      <c r="J9" s="10">
        <v>2.0390000000000001</v>
      </c>
      <c r="K9" s="9" t="str">
        <f t="shared" si="0"/>
        <v>Yes</v>
      </c>
    </row>
    <row r="10" spans="1:12" x14ac:dyDescent="0.2">
      <c r="A10" s="102" t="s">
        <v>313</v>
      </c>
      <c r="B10" s="34" t="s">
        <v>217</v>
      </c>
      <c r="C10" s="8">
        <v>0.56039201380000003</v>
      </c>
      <c r="D10" s="9" t="str">
        <f>IF($B10="N/A","N/A",IF(C10&gt;15,"No",IF(C10&lt;-15,"No","Yes")))</f>
        <v>N/A</v>
      </c>
      <c r="E10" s="8">
        <v>0.59068895050000003</v>
      </c>
      <c r="F10" s="9" t="str">
        <f>IF($B10="N/A","N/A",IF(E10&gt;15,"No",IF(E10&lt;-15,"No","Yes")))</f>
        <v>N/A</v>
      </c>
      <c r="G10" s="8">
        <v>0.56225123170000002</v>
      </c>
      <c r="H10" s="9" t="str">
        <f>IF($B10="N/A","N/A",IF(G10&gt;15,"No",IF(G10&lt;-15,"No","Yes")))</f>
        <v>N/A</v>
      </c>
      <c r="I10" s="10">
        <v>5.4059999999999997</v>
      </c>
      <c r="J10" s="10">
        <v>-4.8099999999999996</v>
      </c>
      <c r="K10" s="9" t="str">
        <f t="shared" si="0"/>
        <v>Yes</v>
      </c>
    </row>
    <row r="11" spans="1:12" x14ac:dyDescent="0.2">
      <c r="A11" s="102" t="s">
        <v>820</v>
      </c>
      <c r="B11" s="34" t="s">
        <v>217</v>
      </c>
      <c r="C11" s="88">
        <v>575.57209302000001</v>
      </c>
      <c r="D11" s="9" t="str">
        <f>IF($B11="N/A","N/A",IF(C11&gt;15,"No",IF(C11&lt;-15,"No","Yes")))</f>
        <v>N/A</v>
      </c>
      <c r="E11" s="88">
        <v>683.00947867000002</v>
      </c>
      <c r="F11" s="9" t="str">
        <f>IF($B11="N/A","N/A",IF(E11&gt;15,"No",IF(E11&lt;-15,"No","Yes")))</f>
        <v>N/A</v>
      </c>
      <c r="G11" s="88">
        <v>745.6980198</v>
      </c>
      <c r="H11" s="9" t="str">
        <f>IF($B11="N/A","N/A",IF(G11&gt;15,"No",IF(G11&lt;-15,"No","Yes")))</f>
        <v>N/A</v>
      </c>
      <c r="I11" s="10">
        <v>18.670000000000002</v>
      </c>
      <c r="J11" s="10">
        <v>9.1780000000000008</v>
      </c>
      <c r="K11" s="9" t="str">
        <f t="shared" si="0"/>
        <v>Yes</v>
      </c>
    </row>
    <row r="12" spans="1:12" x14ac:dyDescent="0.2">
      <c r="A12" s="102" t="s">
        <v>314</v>
      </c>
      <c r="B12" s="34" t="s">
        <v>218</v>
      </c>
      <c r="C12" s="8">
        <v>99.538654016999999</v>
      </c>
      <c r="D12" s="9" t="str">
        <f>IF($B12="N/A","N/A",IF(C12&gt;100,"No",IF(C12&lt;95,"No","Yes")))</f>
        <v>Yes</v>
      </c>
      <c r="E12" s="8">
        <v>99.742448420000002</v>
      </c>
      <c r="F12" s="9" t="str">
        <f>IF($B12="N/A","N/A",IF(E12&gt;100,"No",IF(E12&lt;95,"No","Yes")))</f>
        <v>Yes</v>
      </c>
      <c r="G12" s="8">
        <v>99.493417206999993</v>
      </c>
      <c r="H12" s="9" t="str">
        <f>IF($B12="N/A","N/A",IF(G12&gt;100,"No",IF(G12&lt;95,"No","Yes")))</f>
        <v>Yes</v>
      </c>
      <c r="I12" s="10">
        <v>0.20469999999999999</v>
      </c>
      <c r="J12" s="10">
        <v>-0.25</v>
      </c>
      <c r="K12" s="9" t="str">
        <f t="shared" si="0"/>
        <v>Yes</v>
      </c>
    </row>
    <row r="13" spans="1:12" x14ac:dyDescent="0.2">
      <c r="A13" s="102" t="s">
        <v>821</v>
      </c>
      <c r="B13" s="34" t="s">
        <v>224</v>
      </c>
      <c r="C13" s="8">
        <v>1.1743695829</v>
      </c>
      <c r="D13" s="9" t="str">
        <f>IF($B13="N/A","N/A",IF(C13&gt;1,"Yes","No"))</f>
        <v>Yes</v>
      </c>
      <c r="E13" s="8">
        <v>1.1837828735</v>
      </c>
      <c r="F13" s="9" t="str">
        <f>IF($B13="N/A","N/A",IF(E13&gt;1,"Yes","No"))</f>
        <v>Yes</v>
      </c>
      <c r="G13" s="8">
        <v>1.1862917891</v>
      </c>
      <c r="H13" s="9" t="str">
        <f>IF($B13="N/A","N/A",IF(G13&gt;1,"Yes","No"))</f>
        <v>Yes</v>
      </c>
      <c r="I13" s="10">
        <v>0.80159999999999998</v>
      </c>
      <c r="J13" s="10">
        <v>0.21190000000000001</v>
      </c>
      <c r="K13" s="9" t="str">
        <f t="shared" si="0"/>
        <v>Yes</v>
      </c>
    </row>
    <row r="14" spans="1:12" x14ac:dyDescent="0.2">
      <c r="A14" s="102" t="s">
        <v>315</v>
      </c>
      <c r="B14" s="34" t="s">
        <v>218</v>
      </c>
      <c r="C14" s="8">
        <v>99.885315122999998</v>
      </c>
      <c r="D14" s="9" t="str">
        <f>IF($B14="N/A","N/A",IF(C14&gt;100,"No",IF(C14&lt;95,"No","Yes")))</f>
        <v>Yes</v>
      </c>
      <c r="E14" s="8">
        <v>99.776042103999998</v>
      </c>
      <c r="F14" s="9" t="str">
        <f>IF($B14="N/A","N/A",IF(E14&gt;100,"No",IF(E14&lt;95,"No","Yes")))</f>
        <v>Yes</v>
      </c>
      <c r="G14" s="8">
        <v>99.807943886000004</v>
      </c>
      <c r="H14" s="9" t="str">
        <f>IF($B14="N/A","N/A",IF(G14&gt;100,"No",IF(G14&lt;95,"No","Yes")))</f>
        <v>Yes</v>
      </c>
      <c r="I14" s="10">
        <v>-0.109</v>
      </c>
      <c r="J14" s="10">
        <v>3.2000000000000001E-2</v>
      </c>
      <c r="K14" s="9" t="str">
        <f t="shared" si="0"/>
        <v>Yes</v>
      </c>
    </row>
    <row r="15" spans="1:12" x14ac:dyDescent="0.2">
      <c r="A15" s="102" t="s">
        <v>822</v>
      </c>
      <c r="B15" s="34" t="s">
        <v>225</v>
      </c>
      <c r="C15" s="8">
        <v>12.9431919</v>
      </c>
      <c r="D15" s="9" t="str">
        <f>IF($B15="N/A","N/A",IF(C15&gt;3,"Yes","No"))</f>
        <v>Yes</v>
      </c>
      <c r="E15" s="8">
        <v>13.247215285999999</v>
      </c>
      <c r="F15" s="9" t="str">
        <f>IF($B15="N/A","N/A",IF(E15&gt;3,"Yes","No"))</f>
        <v>Yes</v>
      </c>
      <c r="G15" s="8">
        <v>13.455630543</v>
      </c>
      <c r="H15" s="9" t="str">
        <f>IF($B15="N/A","N/A",IF(G15&gt;3,"Yes","No"))</f>
        <v>Yes</v>
      </c>
      <c r="I15" s="10">
        <v>2.3490000000000002</v>
      </c>
      <c r="J15" s="10">
        <v>1.573</v>
      </c>
      <c r="K15" s="9" t="str">
        <f t="shared" si="0"/>
        <v>Yes</v>
      </c>
    </row>
    <row r="16" spans="1:12" x14ac:dyDescent="0.2">
      <c r="A16" s="102" t="s">
        <v>823</v>
      </c>
      <c r="B16" s="34" t="s">
        <v>226</v>
      </c>
      <c r="C16" s="8">
        <v>4.9296960533999998</v>
      </c>
      <c r="D16" s="9" t="str">
        <f>IF($B16="N/A","N/A",IF(C16&gt;=8,"No",IF(C16&lt;2,"No","Yes")))</f>
        <v>Yes</v>
      </c>
      <c r="E16" s="8">
        <v>4.9477618208000003</v>
      </c>
      <c r="F16" s="9" t="str">
        <f>IF($B16="N/A","N/A",IF(E16&gt;=8,"No",IF(E16&lt;2,"No","Yes")))</f>
        <v>Yes</v>
      </c>
      <c r="G16" s="8">
        <v>5.0062073764999999</v>
      </c>
      <c r="H16" s="9" t="str">
        <f>IF($B16="N/A","N/A",IF(G16&gt;=8,"No",IF(G16&lt;2,"No","Yes")))</f>
        <v>Yes</v>
      </c>
      <c r="I16" s="10">
        <v>0.36649999999999999</v>
      </c>
      <c r="J16" s="10">
        <v>1.181</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99.807120888</v>
      </c>
      <c r="D18" s="9" t="str">
        <f>IF($B18="N/A","N/A",IF(C18&gt;100,"No",IF(C18&lt;95,"No","Yes")))</f>
        <v>Yes</v>
      </c>
      <c r="E18" s="8">
        <v>99.837630524999994</v>
      </c>
      <c r="F18" s="9" t="str">
        <f>IF($B18="N/A","N/A",IF(E18&gt;100,"No",IF(E18&lt;95,"No","Yes")))</f>
        <v>Yes</v>
      </c>
      <c r="G18" s="8">
        <v>99.807943886000004</v>
      </c>
      <c r="H18" s="9" t="str">
        <f>IF($B18="N/A","N/A",IF(G18&gt;100,"No",IF(G18&lt;95,"No","Yes")))</f>
        <v>Yes</v>
      </c>
      <c r="I18" s="10">
        <v>3.0599999999999999E-2</v>
      </c>
      <c r="J18" s="10">
        <v>-0.03</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7.7480581764999998</v>
      </c>
      <c r="D21" s="9" t="str">
        <f>IF($B21="N/A","N/A",IF(C21&gt;=2,"Yes","No"))</f>
        <v>Yes</v>
      </c>
      <c r="E21" s="8">
        <v>8.0691749950999991</v>
      </c>
      <c r="F21" s="9" t="str">
        <f>IF($B21="N/A","N/A",IF(E21&gt;=2,"Yes","No"))</f>
        <v>Yes</v>
      </c>
      <c r="G21" s="8">
        <v>8.1757452611999994</v>
      </c>
      <c r="H21" s="9" t="str">
        <f>IF($B21="N/A","N/A",IF(G21&gt;=2,"Yes","No"))</f>
        <v>Yes</v>
      </c>
      <c r="I21" s="10">
        <v>4.1440000000000001</v>
      </c>
      <c r="J21" s="10">
        <v>1.321</v>
      </c>
      <c r="K21" s="9" t="str">
        <f t="shared" si="0"/>
        <v>Yes</v>
      </c>
    </row>
    <row r="22" spans="1:11" x14ac:dyDescent="0.2">
      <c r="A22" s="102" t="s">
        <v>826</v>
      </c>
      <c r="B22" s="34" t="s">
        <v>230</v>
      </c>
      <c r="C22" s="8">
        <v>16.423395715000002</v>
      </c>
      <c r="D22" s="9" t="str">
        <f>IF($B22="N/A","N/A",IF(C22&gt;30,"No",IF(C22&lt;5,"No","Yes")))</f>
        <v>Yes</v>
      </c>
      <c r="E22" s="8">
        <v>20.010638</v>
      </c>
      <c r="F22" s="9" t="str">
        <f>IF($B22="N/A","N/A",IF(E22&gt;30,"No",IF(E22&lt;5,"No","Yes")))</f>
        <v>Yes</v>
      </c>
      <c r="G22" s="8">
        <v>18.607175662</v>
      </c>
      <c r="H22" s="9" t="str">
        <f>IF($B22="N/A","N/A",IF(G22&gt;30,"No",IF(G22&lt;5,"No","Yes")))</f>
        <v>Yes</v>
      </c>
      <c r="I22" s="10">
        <v>21.84</v>
      </c>
      <c r="J22" s="10">
        <v>-7.01</v>
      </c>
      <c r="K22" s="9" t="str">
        <f t="shared" si="0"/>
        <v>Yes</v>
      </c>
    </row>
    <row r="23" spans="1:11" x14ac:dyDescent="0.2">
      <c r="A23" s="102" t="s">
        <v>827</v>
      </c>
      <c r="B23" s="34" t="s">
        <v>231</v>
      </c>
      <c r="C23" s="8">
        <v>43.455142574</v>
      </c>
      <c r="D23" s="9" t="str">
        <f>IF($B23="N/A","N/A",IF(C23&gt;75,"No",IF(C23&lt;15,"No","Yes")))</f>
        <v>Yes</v>
      </c>
      <c r="E23" s="8">
        <v>39.438985471000002</v>
      </c>
      <c r="F23" s="9" t="str">
        <f>IF($B23="N/A","N/A",IF(E23&gt;75,"No",IF(E23&lt;15,"No","Yes")))</f>
        <v>Yes</v>
      </c>
      <c r="G23" s="8">
        <v>40.974754363000002</v>
      </c>
      <c r="H23" s="9" t="str">
        <f>IF($B23="N/A","N/A",IF(G23&gt;75,"No",IF(G23&lt;15,"No","Yes")))</f>
        <v>Yes</v>
      </c>
      <c r="I23" s="10">
        <v>-9.24</v>
      </c>
      <c r="J23" s="10">
        <v>3.8940000000000001</v>
      </c>
      <c r="K23" s="9" t="str">
        <f t="shared" si="0"/>
        <v>Yes</v>
      </c>
    </row>
    <row r="24" spans="1:11" x14ac:dyDescent="0.2">
      <c r="A24" s="102" t="s">
        <v>828</v>
      </c>
      <c r="B24" s="34" t="s">
        <v>232</v>
      </c>
      <c r="C24" s="8">
        <v>40.121461711000002</v>
      </c>
      <c r="D24" s="9" t="str">
        <f>IF($B24="N/A","N/A",IF(C24&gt;70,"No",IF(C24&lt;25,"No","Yes")))</f>
        <v>Yes</v>
      </c>
      <c r="E24" s="8">
        <v>40.550376528999998</v>
      </c>
      <c r="F24" s="9" t="str">
        <f>IF($B24="N/A","N/A",IF(E24&gt;70,"No",IF(E24&lt;25,"No","Yes")))</f>
        <v>Yes</v>
      </c>
      <c r="G24" s="8">
        <v>40.418069975000002</v>
      </c>
      <c r="H24" s="9" t="str">
        <f>IF($B24="N/A","N/A",IF(G24&gt;70,"No",IF(G24&lt;25,"No","Yes")))</f>
        <v>Yes</v>
      </c>
      <c r="I24" s="10">
        <v>1.069</v>
      </c>
      <c r="J24" s="10">
        <v>-0.32600000000000001</v>
      </c>
      <c r="K24" s="9" t="str">
        <f t="shared" si="0"/>
        <v>Yes</v>
      </c>
    </row>
    <row r="25" spans="1:11" x14ac:dyDescent="0.2">
      <c r="A25" s="102" t="s">
        <v>322</v>
      </c>
      <c r="B25" s="34" t="s">
        <v>233</v>
      </c>
      <c r="C25" s="8">
        <v>42.743575040000003</v>
      </c>
      <c r="D25" s="9" t="str">
        <f>IF($B25="N/A","N/A",IF(C25&gt;70,"No",IF(C25&lt;35,"No","Yes")))</f>
        <v>Yes</v>
      </c>
      <c r="E25" s="8">
        <v>46.684023404000001</v>
      </c>
      <c r="F25" s="9" t="str">
        <f>IF($B25="N/A","N/A",IF(E25&gt;70,"No",IF(E25&lt;35,"No","Yes")))</f>
        <v>Yes</v>
      </c>
      <c r="G25" s="8">
        <v>45.837392489999999</v>
      </c>
      <c r="H25" s="9" t="str">
        <f>IF($B25="N/A","N/A",IF(G25&gt;70,"No",IF(G25&lt;35,"No","Yes")))</f>
        <v>Yes</v>
      </c>
      <c r="I25" s="10">
        <v>9.2189999999999994</v>
      </c>
      <c r="J25" s="10">
        <v>-1.81</v>
      </c>
      <c r="K25" s="9" t="str">
        <f t="shared" si="0"/>
        <v>Yes</v>
      </c>
    </row>
    <row r="26" spans="1:11" x14ac:dyDescent="0.2">
      <c r="A26" s="102" t="s">
        <v>829</v>
      </c>
      <c r="B26" s="34" t="s">
        <v>224</v>
      </c>
      <c r="C26" s="8">
        <v>2.2745289347000002</v>
      </c>
      <c r="D26" s="9" t="str">
        <f>IF($B26="N/A","N/A",IF(C26&gt;1,"Yes","No"))</f>
        <v>Yes</v>
      </c>
      <c r="E26" s="8">
        <v>2.3257975534000002</v>
      </c>
      <c r="F26" s="9" t="str">
        <f>IF($B26="N/A","N/A",IF(E26&gt;1,"Yes","No"))</f>
        <v>Yes</v>
      </c>
      <c r="G26" s="8">
        <v>2.3487976682</v>
      </c>
      <c r="H26" s="9" t="str">
        <f>IF($B26="N/A","N/A",IF(G26&gt;1,"Yes","No"))</f>
        <v>Yes</v>
      </c>
      <c r="I26" s="10">
        <v>2.254</v>
      </c>
      <c r="J26" s="10">
        <v>0.9889</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99.853649613000002</v>
      </c>
      <c r="D28" s="9" t="str">
        <f>IF($B28="N/A","N/A",IF(C28&gt;15,"No",IF(C28&lt;-15,"No","Yes")))</f>
        <v>N/A</v>
      </c>
      <c r="E28" s="8">
        <v>99.766130966999995</v>
      </c>
      <c r="F28" s="9" t="str">
        <f>IF($B28="N/A","N/A",IF(E28&gt;15,"No",IF(E28&lt;-15,"No","Yes")))</f>
        <v>N/A</v>
      </c>
      <c r="G28" s="8">
        <v>99.896769492000004</v>
      </c>
      <c r="H28" s="9" t="str">
        <f>IF($B28="N/A","N/A",IF(G28&gt;15,"No",IF(G28&lt;-15,"No","Yes")))</f>
        <v>N/A</v>
      </c>
      <c r="I28" s="10">
        <v>-8.7999999999999995E-2</v>
      </c>
      <c r="J28" s="10">
        <v>0.13089999999999999</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1:K1"/>
    <mergeCell ref="A2:K2"/>
    <mergeCell ref="A4:K4"/>
    <mergeCell ref="A32:K32"/>
    <mergeCell ref="A33:K33"/>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1678</v>
      </c>
      <c r="B1" s="159"/>
      <c r="C1" s="159"/>
      <c r="D1" s="159"/>
      <c r="E1" s="159"/>
      <c r="F1" s="159"/>
      <c r="G1" s="159"/>
      <c r="H1" s="159"/>
      <c r="I1" s="159"/>
      <c r="J1" s="159"/>
      <c r="K1" s="160"/>
    </row>
    <row r="2" spans="1:12" x14ac:dyDescent="0.2">
      <c r="A2" s="164" t="s">
        <v>1594</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x14ac:dyDescent="0.2">
      <c r="A6" s="101" t="s">
        <v>305</v>
      </c>
      <c r="B6" s="97" t="s">
        <v>217</v>
      </c>
      <c r="C6" s="35" t="s">
        <v>217</v>
      </c>
      <c r="D6" s="9" t="str">
        <f>IF(OR($B6="N/A",$C6="N/A"),"N/A",IF(C6&lt;0,"No","Yes"))</f>
        <v>N/A</v>
      </c>
      <c r="E6" s="35">
        <v>103195</v>
      </c>
      <c r="F6" s="9" t="str">
        <f>IF($B6="N/A","N/A",IF(E6&lt;0,"No","Yes"))</f>
        <v>N/A</v>
      </c>
      <c r="G6" s="35">
        <v>67000</v>
      </c>
      <c r="H6" s="9" t="str">
        <f>IF($B6="N/A","N/A",IF(G6&lt;0,"No","Yes"))</f>
        <v>N/A</v>
      </c>
      <c r="I6" s="10" t="s">
        <v>217</v>
      </c>
      <c r="J6" s="10">
        <v>-35.1</v>
      </c>
      <c r="K6" s="9" t="str">
        <f t="shared" ref="K6:K35" si="0">IF(J6="Div by 0", "N/A", IF(J6="N/A","N/A", IF(J6&gt;30, "No", IF(J6&lt;-30, "No", "Yes"))))</f>
        <v>No</v>
      </c>
    </row>
    <row r="7" spans="1:12" x14ac:dyDescent="0.2">
      <c r="A7" s="102" t="s">
        <v>438</v>
      </c>
      <c r="B7" s="97" t="s">
        <v>217</v>
      </c>
      <c r="C7" s="9" t="s">
        <v>217</v>
      </c>
      <c r="D7" s="9" t="str">
        <f t="shared" ref="D7:D17" si="1">IF(OR($B7="N/A",$C7="N/A"),"N/A",IF(C7&lt;0,"No","Yes"))</f>
        <v>N/A</v>
      </c>
      <c r="E7" s="9">
        <v>0.47386016759999999</v>
      </c>
      <c r="F7" s="9" t="str">
        <f t="shared" ref="F7:F17" si="2">IF($B7="N/A","N/A",IF(E7&lt;0,"No","Yes"))</f>
        <v>N/A</v>
      </c>
      <c r="G7" s="9">
        <v>0.3776119403</v>
      </c>
      <c r="H7" s="9" t="str">
        <f t="shared" ref="H7:H17" si="3">IF($B7="N/A","N/A",IF(G7&lt;0,"No","Yes"))</f>
        <v>N/A</v>
      </c>
      <c r="I7" s="10" t="s">
        <v>217</v>
      </c>
      <c r="J7" s="10">
        <v>-20.3</v>
      </c>
      <c r="K7" s="9" t="str">
        <f t="shared" si="0"/>
        <v>Yes</v>
      </c>
    </row>
    <row r="8" spans="1:12" x14ac:dyDescent="0.2">
      <c r="A8" s="102" t="s">
        <v>439</v>
      </c>
      <c r="B8" s="97" t="s">
        <v>217</v>
      </c>
      <c r="C8" s="9" t="s">
        <v>217</v>
      </c>
      <c r="D8" s="9" t="str">
        <f t="shared" si="1"/>
        <v>N/A</v>
      </c>
      <c r="E8" s="9">
        <v>38.528029459000003</v>
      </c>
      <c r="F8" s="9" t="str">
        <f t="shared" si="2"/>
        <v>N/A</v>
      </c>
      <c r="G8" s="9">
        <v>38.226865672000002</v>
      </c>
      <c r="H8" s="9" t="str">
        <f t="shared" si="3"/>
        <v>N/A</v>
      </c>
      <c r="I8" s="10" t="s">
        <v>217</v>
      </c>
      <c r="J8" s="10">
        <v>-0.78200000000000003</v>
      </c>
      <c r="K8" s="9" t="str">
        <f t="shared" si="0"/>
        <v>Yes</v>
      </c>
    </row>
    <row r="9" spans="1:12" x14ac:dyDescent="0.2">
      <c r="A9" s="102" t="s">
        <v>440</v>
      </c>
      <c r="B9" s="97" t="s">
        <v>217</v>
      </c>
      <c r="C9" s="9" t="s">
        <v>217</v>
      </c>
      <c r="D9" s="9" t="str">
        <f t="shared" si="1"/>
        <v>N/A</v>
      </c>
      <c r="E9" s="9">
        <v>32.347497455999999</v>
      </c>
      <c r="F9" s="9" t="str">
        <f t="shared" si="2"/>
        <v>N/A</v>
      </c>
      <c r="G9" s="9">
        <v>31.41641791</v>
      </c>
      <c r="H9" s="9" t="str">
        <f t="shared" si="3"/>
        <v>N/A</v>
      </c>
      <c r="I9" s="10" t="s">
        <v>217</v>
      </c>
      <c r="J9" s="10">
        <v>-2.88</v>
      </c>
      <c r="K9" s="9" t="str">
        <f t="shared" si="0"/>
        <v>Yes</v>
      </c>
    </row>
    <row r="10" spans="1:12" x14ac:dyDescent="0.2">
      <c r="A10" s="102" t="s">
        <v>441</v>
      </c>
      <c r="B10" s="97" t="s">
        <v>217</v>
      </c>
      <c r="C10" s="9" t="s">
        <v>217</v>
      </c>
      <c r="D10" s="9" t="str">
        <f t="shared" si="1"/>
        <v>N/A</v>
      </c>
      <c r="E10" s="9">
        <v>26.87242599</v>
      </c>
      <c r="F10" s="9" t="str">
        <f t="shared" si="2"/>
        <v>N/A</v>
      </c>
      <c r="G10" s="9">
        <v>29.844776118999999</v>
      </c>
      <c r="H10" s="9" t="str">
        <f t="shared" si="3"/>
        <v>N/A</v>
      </c>
      <c r="I10" s="10" t="s">
        <v>217</v>
      </c>
      <c r="J10" s="10">
        <v>11.06</v>
      </c>
      <c r="K10" s="9" t="str">
        <f t="shared" si="0"/>
        <v>Yes</v>
      </c>
    </row>
    <row r="11" spans="1:12"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2" x14ac:dyDescent="0.2">
      <c r="A12" s="25" t="s">
        <v>314</v>
      </c>
      <c r="B12" s="97" t="s">
        <v>217</v>
      </c>
      <c r="C12" s="9" t="s">
        <v>217</v>
      </c>
      <c r="D12" s="9" t="str">
        <f t="shared" si="1"/>
        <v>N/A</v>
      </c>
      <c r="E12" s="9">
        <v>99.887591452999999</v>
      </c>
      <c r="F12" s="9" t="str">
        <f t="shared" si="2"/>
        <v>N/A</v>
      </c>
      <c r="G12" s="9">
        <v>99.911940298999994</v>
      </c>
      <c r="H12" s="9" t="str">
        <f t="shared" si="3"/>
        <v>N/A</v>
      </c>
      <c r="I12" s="10" t="s">
        <v>217</v>
      </c>
      <c r="J12" s="10">
        <v>2.4400000000000002E-2</v>
      </c>
      <c r="K12" s="9" t="str">
        <f t="shared" si="0"/>
        <v>Yes</v>
      </c>
    </row>
    <row r="13" spans="1:12" x14ac:dyDescent="0.2">
      <c r="A13" s="25" t="s">
        <v>821</v>
      </c>
      <c r="B13" s="97" t="s">
        <v>217</v>
      </c>
      <c r="C13" s="9" t="s">
        <v>217</v>
      </c>
      <c r="D13" s="9" t="str">
        <f t="shared" si="1"/>
        <v>N/A</v>
      </c>
      <c r="E13" s="9">
        <v>1.3312701908</v>
      </c>
      <c r="F13" s="9" t="str">
        <f t="shared" si="2"/>
        <v>N/A</v>
      </c>
      <c r="G13" s="9">
        <v>1.4032506237</v>
      </c>
      <c r="H13" s="9" t="str">
        <f t="shared" si="3"/>
        <v>N/A</v>
      </c>
      <c r="I13" s="10" t="s">
        <v>217</v>
      </c>
      <c r="J13" s="10">
        <v>5.407</v>
      </c>
      <c r="K13" s="9" t="str">
        <f t="shared" si="0"/>
        <v>Yes</v>
      </c>
    </row>
    <row r="14" spans="1:12" x14ac:dyDescent="0.2">
      <c r="A14" s="25" t="s">
        <v>315</v>
      </c>
      <c r="B14" s="97" t="s">
        <v>217</v>
      </c>
      <c r="C14" s="9" t="s">
        <v>217</v>
      </c>
      <c r="D14" s="9" t="str">
        <f t="shared" si="1"/>
        <v>N/A</v>
      </c>
      <c r="E14" s="9">
        <v>99.809099278000005</v>
      </c>
      <c r="F14" s="9" t="str">
        <f t="shared" si="2"/>
        <v>N/A</v>
      </c>
      <c r="G14" s="9">
        <v>99.841791044999994</v>
      </c>
      <c r="H14" s="9" t="str">
        <f t="shared" si="3"/>
        <v>N/A</v>
      </c>
      <c r="I14" s="10" t="s">
        <v>217</v>
      </c>
      <c r="J14" s="10">
        <v>3.2800000000000003E-2</v>
      </c>
      <c r="K14" s="9" t="str">
        <f t="shared" si="0"/>
        <v>Yes</v>
      </c>
    </row>
    <row r="15" spans="1:12" x14ac:dyDescent="0.2">
      <c r="A15" s="25" t="s">
        <v>822</v>
      </c>
      <c r="B15" s="97" t="s">
        <v>217</v>
      </c>
      <c r="C15" s="9" t="s">
        <v>217</v>
      </c>
      <c r="D15" s="9" t="str">
        <f t="shared" si="1"/>
        <v>N/A</v>
      </c>
      <c r="E15" s="9">
        <v>10.995174664</v>
      </c>
      <c r="F15" s="9" t="str">
        <f t="shared" si="2"/>
        <v>N/A</v>
      </c>
      <c r="G15" s="9">
        <v>11.555251591999999</v>
      </c>
      <c r="H15" s="9" t="str">
        <f t="shared" si="3"/>
        <v>N/A</v>
      </c>
      <c r="I15" s="10" t="s">
        <v>217</v>
      </c>
      <c r="J15" s="10">
        <v>5.0940000000000003</v>
      </c>
      <c r="K15" s="9" t="str">
        <f t="shared" si="0"/>
        <v>Yes</v>
      </c>
    </row>
    <row r="16" spans="1:12" x14ac:dyDescent="0.2">
      <c r="A16" s="25" t="s">
        <v>831</v>
      </c>
      <c r="B16" s="97" t="s">
        <v>217</v>
      </c>
      <c r="C16" s="9" t="s">
        <v>217</v>
      </c>
      <c r="D16" s="9" t="str">
        <f t="shared" si="1"/>
        <v>N/A</v>
      </c>
      <c r="E16" s="9">
        <v>4.4352769000999999</v>
      </c>
      <c r="F16" s="9" t="str">
        <f t="shared" si="2"/>
        <v>N/A</v>
      </c>
      <c r="G16" s="9">
        <v>4.4633422869999997</v>
      </c>
      <c r="H16" s="9" t="str">
        <f t="shared" si="3"/>
        <v>N/A</v>
      </c>
      <c r="I16" s="10" t="s">
        <v>217</v>
      </c>
      <c r="J16" s="10">
        <v>0.63280000000000003</v>
      </c>
      <c r="K16" s="9" t="str">
        <f t="shared" si="0"/>
        <v>Yes</v>
      </c>
    </row>
    <row r="17" spans="1:11" x14ac:dyDescent="0.2">
      <c r="A17" s="25" t="s">
        <v>824</v>
      </c>
      <c r="B17" s="97" t="s">
        <v>217</v>
      </c>
      <c r="C17" s="9" t="s">
        <v>217</v>
      </c>
      <c r="D17" s="9" t="str">
        <f t="shared" si="1"/>
        <v>N/A</v>
      </c>
      <c r="E17" s="9">
        <v>4.2518594661</v>
      </c>
      <c r="F17" s="9" t="str">
        <f t="shared" si="2"/>
        <v>N/A</v>
      </c>
      <c r="G17" s="9">
        <v>5.0005989369000003</v>
      </c>
      <c r="H17" s="9" t="str">
        <f t="shared" si="3"/>
        <v>N/A</v>
      </c>
      <c r="I17" s="10" t="s">
        <v>217</v>
      </c>
      <c r="J17" s="10">
        <v>17.61</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98.159794563999995</v>
      </c>
      <c r="F19" s="9" t="str">
        <f>IF(OR($B19="N/A",$E19="N/A"),"N/A",IF(E19&gt;100,"No",IF(E19&lt;98,"No","Yes")))</f>
        <v>Yes</v>
      </c>
      <c r="G19" s="9">
        <v>98.317910448000006</v>
      </c>
      <c r="H19" s="9" t="str">
        <f>IF($B19="N/A","N/A",IF(G19&gt;100,"No",IF(G19&lt;95,"No","Yes")))</f>
        <v>Yes</v>
      </c>
      <c r="I19" s="10" t="s">
        <v>217</v>
      </c>
      <c r="J19" s="10">
        <v>0.16109999999999999</v>
      </c>
      <c r="K19" s="9" t="str">
        <f t="shared" si="0"/>
        <v>Yes</v>
      </c>
    </row>
    <row r="20" spans="1:11" x14ac:dyDescent="0.2">
      <c r="A20" s="25" t="s">
        <v>317</v>
      </c>
      <c r="B20" s="97" t="s">
        <v>217</v>
      </c>
      <c r="C20" s="9" t="s">
        <v>217</v>
      </c>
      <c r="D20" s="9" t="str">
        <f t="shared" ref="D20:D35" si="4">IF(OR($B20="N/A",$C20="N/A"),"N/A",IF(C20&lt;0,"No","Yes"))</f>
        <v>N/A</v>
      </c>
      <c r="E20" s="9">
        <v>98.386549736000006</v>
      </c>
      <c r="F20" s="9" t="str">
        <f t="shared" ref="F20:F34" si="5">IF($B20="N/A","N/A",IF(E20&lt;0,"No","Yes"))</f>
        <v>N/A</v>
      </c>
      <c r="G20" s="9">
        <v>98.210447760999998</v>
      </c>
      <c r="H20" s="9" t="str">
        <f t="shared" ref="H20:H35" si="6">IF($B20="N/A","N/A",IF(G20&lt;0,"No","Yes"))</f>
        <v>N/A</v>
      </c>
      <c r="I20" s="10" t="s">
        <v>217</v>
      </c>
      <c r="J20" s="10">
        <v>-0.17899999999999999</v>
      </c>
      <c r="K20" s="9" t="str">
        <f t="shared" si="0"/>
        <v>Yes</v>
      </c>
    </row>
    <row r="21" spans="1:11" x14ac:dyDescent="0.2">
      <c r="A21" s="25" t="s">
        <v>832</v>
      </c>
      <c r="B21" s="97" t="s">
        <v>217</v>
      </c>
      <c r="C21" s="9" t="s">
        <v>217</v>
      </c>
      <c r="D21" s="9" t="str">
        <f t="shared" si="4"/>
        <v>N/A</v>
      </c>
      <c r="E21" s="9">
        <v>1.6231406559999999</v>
      </c>
      <c r="F21" s="9" t="str">
        <f t="shared" si="5"/>
        <v>N/A</v>
      </c>
      <c r="G21" s="9">
        <v>1.7925373134</v>
      </c>
      <c r="H21" s="9" t="str">
        <f t="shared" si="6"/>
        <v>N/A</v>
      </c>
      <c r="I21" s="10" t="s">
        <v>217</v>
      </c>
      <c r="J21" s="10">
        <v>10.44</v>
      </c>
      <c r="K21" s="9" t="str">
        <f t="shared" si="0"/>
        <v>Yes</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5.6374146033999999</v>
      </c>
      <c r="F23" s="9" t="str">
        <f t="shared" si="5"/>
        <v>N/A</v>
      </c>
      <c r="G23" s="9">
        <v>5.9348656715999999</v>
      </c>
      <c r="H23" s="9" t="str">
        <f t="shared" si="6"/>
        <v>N/A</v>
      </c>
      <c r="I23" s="10" t="s">
        <v>217</v>
      </c>
      <c r="J23" s="10">
        <v>5.2759999999999998</v>
      </c>
      <c r="K23" s="9" t="str">
        <f t="shared" si="0"/>
        <v>Yes</v>
      </c>
    </row>
    <row r="24" spans="1:11" x14ac:dyDescent="0.2">
      <c r="A24" s="25" t="s">
        <v>319</v>
      </c>
      <c r="B24" s="97" t="s">
        <v>217</v>
      </c>
      <c r="C24" s="9" t="s">
        <v>217</v>
      </c>
      <c r="D24" s="9" t="str">
        <f t="shared" si="4"/>
        <v>N/A</v>
      </c>
      <c r="E24" s="9">
        <v>13.571393963</v>
      </c>
      <c r="F24" s="9" t="str">
        <f t="shared" si="5"/>
        <v>N/A</v>
      </c>
      <c r="G24" s="9">
        <v>12.571641790999999</v>
      </c>
      <c r="H24" s="9" t="str">
        <f t="shared" si="6"/>
        <v>N/A</v>
      </c>
      <c r="I24" s="10" t="s">
        <v>217</v>
      </c>
      <c r="J24" s="10">
        <v>-7.37</v>
      </c>
      <c r="K24" s="9" t="str">
        <f t="shared" si="0"/>
        <v>Yes</v>
      </c>
    </row>
    <row r="25" spans="1:11" x14ac:dyDescent="0.2">
      <c r="A25" s="25" t="s">
        <v>320</v>
      </c>
      <c r="B25" s="97" t="s">
        <v>217</v>
      </c>
      <c r="C25" s="9" t="s">
        <v>217</v>
      </c>
      <c r="D25" s="9" t="str">
        <f t="shared" si="4"/>
        <v>N/A</v>
      </c>
      <c r="E25" s="9">
        <v>53.426038083000002</v>
      </c>
      <c r="F25" s="9" t="str">
        <f t="shared" si="5"/>
        <v>N/A</v>
      </c>
      <c r="G25" s="9">
        <v>55.807462686999997</v>
      </c>
      <c r="H25" s="9" t="str">
        <f t="shared" si="6"/>
        <v>N/A</v>
      </c>
      <c r="I25" s="10" t="s">
        <v>217</v>
      </c>
      <c r="J25" s="10">
        <v>4.4569999999999999</v>
      </c>
      <c r="K25" s="9" t="str">
        <f t="shared" si="0"/>
        <v>Yes</v>
      </c>
    </row>
    <row r="26" spans="1:11" x14ac:dyDescent="0.2">
      <c r="A26" s="25" t="s">
        <v>321</v>
      </c>
      <c r="B26" s="97" t="s">
        <v>217</v>
      </c>
      <c r="C26" s="9" t="s">
        <v>217</v>
      </c>
      <c r="D26" s="9" t="str">
        <f t="shared" si="4"/>
        <v>N/A</v>
      </c>
      <c r="E26" s="9">
        <v>33.002567954</v>
      </c>
      <c r="F26" s="9" t="str">
        <f t="shared" si="5"/>
        <v>N/A</v>
      </c>
      <c r="G26" s="9">
        <v>31.620895522000001</v>
      </c>
      <c r="H26" s="9" t="str">
        <f t="shared" si="6"/>
        <v>N/A</v>
      </c>
      <c r="I26" s="10" t="s">
        <v>217</v>
      </c>
      <c r="J26" s="10">
        <v>-4.1900000000000004</v>
      </c>
      <c r="K26" s="9" t="str">
        <f t="shared" si="0"/>
        <v>Yes</v>
      </c>
    </row>
    <row r="27" spans="1:11" x14ac:dyDescent="0.2">
      <c r="A27" s="25" t="s">
        <v>322</v>
      </c>
      <c r="B27" s="97" t="s">
        <v>217</v>
      </c>
      <c r="C27" s="9" t="s">
        <v>217</v>
      </c>
      <c r="D27" s="9" t="str">
        <f t="shared" si="4"/>
        <v>N/A</v>
      </c>
      <c r="E27" s="9">
        <v>50.141964242</v>
      </c>
      <c r="F27" s="9" t="str">
        <f t="shared" si="5"/>
        <v>N/A</v>
      </c>
      <c r="G27" s="9">
        <v>54.443283581999999</v>
      </c>
      <c r="H27" s="9" t="str">
        <f t="shared" si="6"/>
        <v>N/A</v>
      </c>
      <c r="I27" s="10" t="s">
        <v>217</v>
      </c>
      <c r="J27" s="10">
        <v>8.5779999999999994</v>
      </c>
      <c r="K27" s="9" t="str">
        <f t="shared" si="0"/>
        <v>Yes</v>
      </c>
    </row>
    <row r="28" spans="1:11" x14ac:dyDescent="0.2">
      <c r="A28" s="25" t="s">
        <v>829</v>
      </c>
      <c r="B28" s="97" t="s">
        <v>217</v>
      </c>
      <c r="C28" s="9" t="s">
        <v>217</v>
      </c>
      <c r="D28" s="9" t="str">
        <f t="shared" si="4"/>
        <v>N/A</v>
      </c>
      <c r="E28" s="9">
        <v>2.0449327458000002</v>
      </c>
      <c r="F28" s="9" t="str">
        <f t="shared" si="5"/>
        <v>N/A</v>
      </c>
      <c r="G28" s="9">
        <v>2.1218301944000002</v>
      </c>
      <c r="H28" s="9" t="str">
        <f t="shared" si="6"/>
        <v>N/A</v>
      </c>
      <c r="I28" s="10" t="s">
        <v>217</v>
      </c>
      <c r="J28" s="10">
        <v>3.76</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99.897572664999998</v>
      </c>
      <c r="F30" s="9" t="str">
        <f t="shared" si="5"/>
        <v>N/A</v>
      </c>
      <c r="G30" s="9">
        <v>99.882117499000003</v>
      </c>
      <c r="H30" s="9" t="str">
        <f t="shared" si="6"/>
        <v>N/A</v>
      </c>
      <c r="I30" s="10" t="s">
        <v>217</v>
      </c>
      <c r="J30" s="10">
        <v>-1.4999999999999999E-2</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23.468191288</v>
      </c>
      <c r="F34" s="9" t="str">
        <f t="shared" si="5"/>
        <v>N/A</v>
      </c>
      <c r="G34" s="9">
        <v>26.550746269000001</v>
      </c>
      <c r="H34" s="9" t="str">
        <f t="shared" si="6"/>
        <v>N/A</v>
      </c>
      <c r="I34" s="10" t="s">
        <v>217</v>
      </c>
      <c r="J34" s="10">
        <v>13.14</v>
      </c>
      <c r="K34" s="9" t="str">
        <f t="shared" si="0"/>
        <v>Yes</v>
      </c>
    </row>
    <row r="35" spans="1:11" ht="25.5" x14ac:dyDescent="0.2">
      <c r="A35" s="25" t="s">
        <v>369</v>
      </c>
      <c r="B35" s="97" t="s">
        <v>217</v>
      </c>
      <c r="C35" s="9" t="s">
        <v>217</v>
      </c>
      <c r="D35" s="9" t="str">
        <f t="shared" si="4"/>
        <v>N/A</v>
      </c>
      <c r="E35" s="9">
        <v>5.0932700227999996</v>
      </c>
      <c r="F35" s="9" t="str">
        <f>IF($B35="N/A","N/A",IF(E35&lt;0,"No","Yes"))</f>
        <v>N/A</v>
      </c>
      <c r="G35" s="9">
        <v>5.3447761193999996</v>
      </c>
      <c r="H35" s="9" t="str">
        <f t="shared" si="6"/>
        <v>N/A</v>
      </c>
      <c r="I35" s="10" t="s">
        <v>217</v>
      </c>
      <c r="J35" s="10">
        <v>4.9379999999999997</v>
      </c>
      <c r="K35" s="9" t="str">
        <f t="shared" si="0"/>
        <v>Yes</v>
      </c>
    </row>
    <row r="36" spans="1:11" x14ac:dyDescent="0.2">
      <c r="A36" s="28" t="s">
        <v>373</v>
      </c>
      <c r="B36" s="1" t="s">
        <v>217</v>
      </c>
      <c r="C36" s="8" t="s">
        <v>217</v>
      </c>
      <c r="D36" s="9" t="str">
        <f t="shared" ref="D36:D39" si="7">IF($B36="N/A","N/A",IF(C36&lt;0,"No","Yes"))</f>
        <v>N/A</v>
      </c>
      <c r="E36" s="8">
        <v>89.076990163999994</v>
      </c>
      <c r="F36" s="9" t="str">
        <f t="shared" ref="F36:F39" si="8">IF($B36="N/A","N/A",IF(E36&lt;0,"No","Yes"))</f>
        <v>N/A</v>
      </c>
      <c r="G36" s="8">
        <v>89.280597014999998</v>
      </c>
      <c r="H36" s="9" t="str">
        <f t="shared" ref="H36:H39" si="9">IF($B36="N/A","N/A",IF(G36&lt;0,"No","Yes"))</f>
        <v>N/A</v>
      </c>
      <c r="I36" s="10" t="s">
        <v>217</v>
      </c>
      <c r="J36" s="10">
        <v>0.2286</v>
      </c>
      <c r="K36" s="9" t="str">
        <f>IF(J36="Div by 0", "N/A", IF(J36="N/A","N/A", IF(J36&gt;30, "No", IF(J36&lt;-30, "No", "Yes"))))</f>
        <v>Yes</v>
      </c>
    </row>
    <row r="37" spans="1:11" x14ac:dyDescent="0.2">
      <c r="A37" s="28" t="s">
        <v>374</v>
      </c>
      <c r="B37" s="1" t="s">
        <v>217</v>
      </c>
      <c r="C37" s="8" t="s">
        <v>217</v>
      </c>
      <c r="D37" s="9" t="str">
        <f t="shared" si="7"/>
        <v>N/A</v>
      </c>
      <c r="E37" s="8">
        <v>6.5807451911000001</v>
      </c>
      <c r="F37" s="9" t="str">
        <f t="shared" si="8"/>
        <v>N/A</v>
      </c>
      <c r="G37" s="8">
        <v>6.5238805969999998</v>
      </c>
      <c r="H37" s="9" t="str">
        <f t="shared" si="9"/>
        <v>N/A</v>
      </c>
      <c r="I37" s="10" t="s">
        <v>217</v>
      </c>
      <c r="J37" s="10">
        <v>-0.86399999999999999</v>
      </c>
      <c r="K37" s="9" t="str">
        <f>IF(J37="Div by 0", "N/A", IF(J37="N/A","N/A", IF(J37&gt;30, "No", IF(J37&lt;-30, "No", "Yes"))))</f>
        <v>Yes</v>
      </c>
    </row>
    <row r="38" spans="1:11" x14ac:dyDescent="0.2">
      <c r="A38" s="28" t="s">
        <v>375</v>
      </c>
      <c r="B38" s="1" t="s">
        <v>217</v>
      </c>
      <c r="C38" s="8" t="s">
        <v>217</v>
      </c>
      <c r="D38" s="9" t="str">
        <f t="shared" si="7"/>
        <v>N/A</v>
      </c>
      <c r="E38" s="8">
        <v>2.8228111827000002</v>
      </c>
      <c r="F38" s="9" t="str">
        <f t="shared" si="8"/>
        <v>N/A</v>
      </c>
      <c r="G38" s="8">
        <v>2.5597014924999999</v>
      </c>
      <c r="H38" s="9" t="str">
        <f t="shared" si="9"/>
        <v>N/A</v>
      </c>
      <c r="I38" s="10" t="s">
        <v>217</v>
      </c>
      <c r="J38" s="10">
        <v>-9.32</v>
      </c>
      <c r="K38" s="9" t="str">
        <f>IF(J38="Div by 0", "N/A", IF(J38="N/A","N/A", IF(J38&gt;30, "No", IF(J38&lt;-30, "No", "Yes"))))</f>
        <v>Yes</v>
      </c>
    </row>
    <row r="39" spans="1:11" x14ac:dyDescent="0.2">
      <c r="A39" s="28" t="s">
        <v>376</v>
      </c>
      <c r="B39" s="1" t="s">
        <v>217</v>
      </c>
      <c r="C39" s="8" t="s">
        <v>217</v>
      </c>
      <c r="D39" s="9" t="str">
        <f t="shared" si="7"/>
        <v>N/A</v>
      </c>
      <c r="E39" s="8">
        <v>0.81399292599999995</v>
      </c>
      <c r="F39" s="9" t="str">
        <f t="shared" si="8"/>
        <v>N/A</v>
      </c>
      <c r="G39" s="8">
        <v>0.77761194030000003</v>
      </c>
      <c r="H39" s="9" t="str">
        <f t="shared" si="9"/>
        <v>N/A</v>
      </c>
      <c r="I39" s="10" t="s">
        <v>217</v>
      </c>
      <c r="J39" s="10">
        <v>-4.47</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6">
    <mergeCell ref="A1:K1"/>
    <mergeCell ref="A2:K2"/>
    <mergeCell ref="A4:K4"/>
    <mergeCell ref="A40:K40"/>
    <mergeCell ref="A41:K41"/>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1679</v>
      </c>
      <c r="B1" s="159"/>
      <c r="C1" s="159"/>
      <c r="D1" s="159"/>
      <c r="E1" s="159"/>
      <c r="F1" s="159"/>
      <c r="G1" s="159"/>
      <c r="H1" s="159"/>
      <c r="I1" s="159"/>
      <c r="J1" s="159"/>
      <c r="K1" s="160"/>
    </row>
    <row r="2" spans="1:12" x14ac:dyDescent="0.2">
      <c r="A2" s="164" t="s">
        <v>1595</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s="27" customFormat="1" x14ac:dyDescent="0.2">
      <c r="A6" s="99" t="s">
        <v>346</v>
      </c>
      <c r="B6" s="9" t="s">
        <v>217</v>
      </c>
      <c r="C6" s="5">
        <v>7</v>
      </c>
      <c r="D6" s="9" t="s">
        <v>217</v>
      </c>
      <c r="E6" s="5">
        <v>7</v>
      </c>
      <c r="F6" s="9" t="s">
        <v>217</v>
      </c>
      <c r="G6" s="5">
        <v>7</v>
      </c>
      <c r="H6" s="9" t="s">
        <v>217</v>
      </c>
      <c r="I6" s="10" t="s">
        <v>217</v>
      </c>
      <c r="J6" s="10" t="s">
        <v>217</v>
      </c>
      <c r="K6" s="9" t="s">
        <v>217</v>
      </c>
    </row>
    <row r="7" spans="1:12" s="27" customFormat="1" x14ac:dyDescent="0.2">
      <c r="A7" s="99" t="s">
        <v>12</v>
      </c>
      <c r="B7" s="29" t="s">
        <v>217</v>
      </c>
      <c r="C7" s="30">
        <v>293179</v>
      </c>
      <c r="D7" s="31" t="str">
        <f>IF($B7="N/A","N/A",IF(C7&gt;15,"No",IF(C7&lt;-15,"No","Yes")))</f>
        <v>N/A</v>
      </c>
      <c r="E7" s="30">
        <v>294180</v>
      </c>
      <c r="F7" s="31" t="str">
        <f>IF($B7="N/A","N/A",IF(E7&gt;15,"No",IF(E7&lt;-15,"No","Yes")))</f>
        <v>N/A</v>
      </c>
      <c r="G7" s="30">
        <v>291944</v>
      </c>
      <c r="H7" s="31" t="str">
        <f>IF($B7="N/A","N/A",IF(G7&gt;15,"No",IF(G7&lt;-15,"No","Yes")))</f>
        <v>N/A</v>
      </c>
      <c r="I7" s="32">
        <v>0.34139999999999998</v>
      </c>
      <c r="J7" s="32">
        <v>-0.76</v>
      </c>
      <c r="K7" s="31" t="str">
        <f t="shared" ref="K7:K24" si="0">IF(J7="Div by 0", "N/A", IF(J7="N/A","N/A", IF(J7&gt;30, "No", IF(J7&lt;-30, "No", "Yes"))))</f>
        <v>Yes</v>
      </c>
    </row>
    <row r="8" spans="1:12"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2"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2"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2"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2"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2" x14ac:dyDescent="0.2">
      <c r="A13" s="99" t="s">
        <v>834</v>
      </c>
      <c r="B13" s="34" t="s">
        <v>218</v>
      </c>
      <c r="C13" s="8" t="s">
        <v>217</v>
      </c>
      <c r="D13" s="9" t="str">
        <f t="shared" si="1"/>
        <v>N/A</v>
      </c>
      <c r="E13" s="8">
        <v>99.989462234000001</v>
      </c>
      <c r="F13" s="9" t="str">
        <f t="shared" si="2"/>
        <v>Yes</v>
      </c>
      <c r="G13" s="8">
        <v>100</v>
      </c>
      <c r="H13" s="9" t="str">
        <f t="shared" si="3"/>
        <v>Yes</v>
      </c>
      <c r="I13" s="10" t="s">
        <v>217</v>
      </c>
      <c r="J13" s="10">
        <v>1.0500000000000001E-2</v>
      </c>
      <c r="K13" s="9" t="str">
        <f t="shared" si="0"/>
        <v>Yes</v>
      </c>
    </row>
    <row r="14" spans="1:12" x14ac:dyDescent="0.2">
      <c r="A14" s="99" t="s">
        <v>13</v>
      </c>
      <c r="B14" s="34" t="s">
        <v>217</v>
      </c>
      <c r="C14" s="35">
        <v>293179</v>
      </c>
      <c r="D14" s="9" t="str">
        <f>IF($B14="N/A","N/A",IF(C14&gt;15,"No",IF(C14&lt;-15,"No","Yes")))</f>
        <v>N/A</v>
      </c>
      <c r="E14" s="35">
        <v>294180</v>
      </c>
      <c r="F14" s="9" t="str">
        <f>IF($B14="N/A","N/A",IF(E14&gt;15,"No",IF(E14&lt;-15,"No","Yes")))</f>
        <v>N/A</v>
      </c>
      <c r="G14" s="35">
        <v>291944</v>
      </c>
      <c r="H14" s="9" t="str">
        <f>IF($B14="N/A","N/A",IF(G14&gt;15,"No",IF(G14&lt;-15,"No","Yes")))</f>
        <v>N/A</v>
      </c>
      <c r="I14" s="10">
        <v>0.34139999999999998</v>
      </c>
      <c r="J14" s="10">
        <v>-0.76</v>
      </c>
      <c r="K14" s="9" t="str">
        <f t="shared" si="0"/>
        <v>Yes</v>
      </c>
    </row>
    <row r="15" spans="1:12" x14ac:dyDescent="0.2">
      <c r="A15" s="99" t="s">
        <v>442</v>
      </c>
      <c r="B15" s="34" t="s">
        <v>219</v>
      </c>
      <c r="C15" s="8">
        <v>7.1389833515000003</v>
      </c>
      <c r="D15" s="9" t="str">
        <f>IF($B15="N/A","N/A",IF(C15&gt;20,"No",IF(C15&lt;5,"No","Yes")))</f>
        <v>Yes</v>
      </c>
      <c r="E15" s="8">
        <v>6.5225372221000004</v>
      </c>
      <c r="F15" s="9" t="str">
        <f>IF($B15="N/A","N/A",IF(E15&gt;20,"No",IF(E15&lt;5,"No","Yes")))</f>
        <v>Yes</v>
      </c>
      <c r="G15" s="8">
        <v>6.5437207136</v>
      </c>
      <c r="H15" s="9" t="str">
        <f>IF($B15="N/A","N/A",IF(G15&gt;20,"No",IF(G15&lt;5,"No","Yes")))</f>
        <v>Yes</v>
      </c>
      <c r="I15" s="10">
        <v>-8.6300000000000008</v>
      </c>
      <c r="J15" s="10">
        <v>0.32479999999999998</v>
      </c>
      <c r="K15" s="9" t="str">
        <f t="shared" si="0"/>
        <v>Yes</v>
      </c>
    </row>
    <row r="16" spans="1:12" x14ac:dyDescent="0.2">
      <c r="A16" s="99" t="s">
        <v>443</v>
      </c>
      <c r="B16" s="29" t="s">
        <v>217</v>
      </c>
      <c r="C16" s="8" t="s">
        <v>217</v>
      </c>
      <c r="D16" s="9" t="str">
        <f>IF($B16="N/A","N/A",IF(C16&gt;15,"No",IF(C16&lt;-15,"No","Yes")))</f>
        <v>N/A</v>
      </c>
      <c r="E16" s="8" t="s">
        <v>217</v>
      </c>
      <c r="F16" s="9" t="str">
        <f>IF($B16="N/A","N/A",IF(E16&gt;15,"No",IF(E16&lt;-15,"No","Yes")))</f>
        <v>N/A</v>
      </c>
      <c r="G16" s="8">
        <v>93.456279285999997</v>
      </c>
      <c r="H16" s="9" t="str">
        <f>IF($B16="N/A","N/A",IF(G16&gt;15,"No",IF(G16&lt;-15,"No","Yes")))</f>
        <v>N/A</v>
      </c>
      <c r="I16" s="10" t="s">
        <v>217</v>
      </c>
      <c r="J16" s="10" t="s">
        <v>217</v>
      </c>
      <c r="K16" s="9" t="str">
        <f t="shared" si="0"/>
        <v>N/A</v>
      </c>
    </row>
    <row r="17" spans="1:11" x14ac:dyDescent="0.2">
      <c r="A17" s="99" t="s">
        <v>444</v>
      </c>
      <c r="B17" s="34" t="s">
        <v>239</v>
      </c>
      <c r="C17" s="8">
        <v>4.2011876703000004</v>
      </c>
      <c r="D17" s="9" t="str">
        <f>IF($B17="N/A","N/A",IF(C17&gt;1,"Yes","No"))</f>
        <v>Yes</v>
      </c>
      <c r="E17" s="8">
        <v>4.0213474742999997</v>
      </c>
      <c r="F17" s="9" t="str">
        <f>IF($B17="N/A","N/A",IF(E17&gt;1,"Yes","No"))</f>
        <v>Yes</v>
      </c>
      <c r="G17" s="8">
        <v>2.4689666511000001</v>
      </c>
      <c r="H17" s="9" t="str">
        <f>IF($B17="N/A","N/A",IF(G17&gt;1,"Yes","No"))</f>
        <v>Yes</v>
      </c>
      <c r="I17" s="10">
        <v>-4.28</v>
      </c>
      <c r="J17" s="10">
        <v>-38.6</v>
      </c>
      <c r="K17" s="9" t="str">
        <f t="shared" si="0"/>
        <v>No</v>
      </c>
    </row>
    <row r="18" spans="1:11" x14ac:dyDescent="0.2">
      <c r="A18" s="99" t="s">
        <v>856</v>
      </c>
      <c r="B18" s="34" t="s">
        <v>217</v>
      </c>
      <c r="C18" s="100">
        <v>2761.3629129999999</v>
      </c>
      <c r="D18" s="9" t="str">
        <f>IF($B18="N/A","N/A",IF(C18&gt;15,"No",IF(C18&lt;-15,"No","Yes")))</f>
        <v>N/A</v>
      </c>
      <c r="E18" s="100">
        <v>2592.3464920000001</v>
      </c>
      <c r="F18" s="9" t="str">
        <f>IF($B18="N/A","N/A",IF(E18&gt;15,"No",IF(E18&lt;-15,"No","Yes")))</f>
        <v>N/A</v>
      </c>
      <c r="G18" s="100">
        <v>3092.3761098999998</v>
      </c>
      <c r="H18" s="9" t="str">
        <f>IF($B18="N/A","N/A",IF(G18&gt;15,"No",IF(G18&lt;-15,"No","Yes")))</f>
        <v>N/A</v>
      </c>
      <c r="I18" s="10">
        <v>-6.12</v>
      </c>
      <c r="J18" s="10">
        <v>19.29</v>
      </c>
      <c r="K18" s="9" t="str">
        <f t="shared" si="0"/>
        <v>Yes</v>
      </c>
    </row>
    <row r="19" spans="1:11" x14ac:dyDescent="0.2">
      <c r="A19" s="3" t="s">
        <v>131</v>
      </c>
      <c r="B19" s="34" t="s">
        <v>217</v>
      </c>
      <c r="C19" s="35">
        <v>961</v>
      </c>
      <c r="D19" s="34" t="s">
        <v>217</v>
      </c>
      <c r="E19" s="35">
        <v>948</v>
      </c>
      <c r="F19" s="34" t="s">
        <v>217</v>
      </c>
      <c r="G19" s="35">
        <v>1173</v>
      </c>
      <c r="H19" s="9" t="str">
        <f>IF($B19="N/A","N/A",IF(G19&gt;15,"No",IF(G19&lt;-15,"No","Yes")))</f>
        <v>N/A</v>
      </c>
      <c r="I19" s="10">
        <v>-1.35</v>
      </c>
      <c r="J19" s="10">
        <v>23.73</v>
      </c>
      <c r="K19" s="9" t="str">
        <f t="shared" si="0"/>
        <v>Yes</v>
      </c>
    </row>
    <row r="20" spans="1:11" x14ac:dyDescent="0.2">
      <c r="A20" s="3" t="s">
        <v>350</v>
      </c>
      <c r="B20" s="29" t="s">
        <v>217</v>
      </c>
      <c r="C20" s="8" t="s">
        <v>217</v>
      </c>
      <c r="D20" s="34" t="s">
        <v>217</v>
      </c>
      <c r="E20" s="8" t="s">
        <v>217</v>
      </c>
      <c r="F20" s="34" t="s">
        <v>217</v>
      </c>
      <c r="G20" s="8">
        <v>0.4017893843</v>
      </c>
      <c r="H20" s="9" t="str">
        <f>IF($B20="N/A","N/A",IF(G20&gt;15,"No",IF(G20&lt;-15,"No","Yes")))</f>
        <v>N/A</v>
      </c>
      <c r="I20" s="10" t="s">
        <v>217</v>
      </c>
      <c r="J20" s="10" t="s">
        <v>217</v>
      </c>
      <c r="K20" s="9" t="str">
        <f t="shared" si="0"/>
        <v>N/A</v>
      </c>
    </row>
    <row r="21" spans="1:11" ht="25.5" x14ac:dyDescent="0.2">
      <c r="A21" s="3" t="s">
        <v>835</v>
      </c>
      <c r="B21" s="34" t="s">
        <v>217</v>
      </c>
      <c r="C21" s="100">
        <v>2555.3350676</v>
      </c>
      <c r="D21" s="9" t="str">
        <f>IF($B21="N/A","N/A",IF(C21&gt;60,"No",IF(C21&lt;15,"No","Yes")))</f>
        <v>N/A</v>
      </c>
      <c r="E21" s="100">
        <v>2736.0654008000001</v>
      </c>
      <c r="F21" s="9" t="str">
        <f>IF($B21="N/A","N/A",IF(E21&gt;60,"No",IF(E21&lt;15,"No","Yes")))</f>
        <v>N/A</v>
      </c>
      <c r="G21" s="100">
        <v>2777.4595055</v>
      </c>
      <c r="H21" s="9" t="str">
        <f>IF($B21="N/A","N/A",IF(G21&gt;60,"No",IF(G21&lt;15,"No","Yes")))</f>
        <v>N/A</v>
      </c>
      <c r="I21" s="10">
        <v>7.0730000000000004</v>
      </c>
      <c r="J21" s="10">
        <v>1.5129999999999999</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1:K1"/>
    <mergeCell ref="A2:K2"/>
    <mergeCell ref="A4:K4"/>
    <mergeCell ref="A25:K25"/>
    <mergeCell ref="A26:K26"/>
    <mergeCell ref="A3:L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1679</v>
      </c>
      <c r="B1" s="159"/>
      <c r="C1" s="159"/>
      <c r="D1" s="159"/>
      <c r="E1" s="159"/>
      <c r="F1" s="159"/>
      <c r="G1" s="159"/>
      <c r="H1" s="159"/>
      <c r="I1" s="159"/>
      <c r="J1" s="159"/>
      <c r="K1" s="160"/>
    </row>
    <row r="2" spans="1:12" x14ac:dyDescent="0.2">
      <c r="A2" s="164" t="s">
        <v>1596</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x14ac:dyDescent="0.2">
      <c r="A6" s="81" t="s">
        <v>12</v>
      </c>
      <c r="B6" s="34" t="s">
        <v>217</v>
      </c>
      <c r="C6" s="35">
        <v>272249</v>
      </c>
      <c r="D6" s="9" t="str">
        <f>IF($B6="N/A","N/A",IF(C6&gt;15,"No",IF(C6&lt;-15,"No","Yes")))</f>
        <v>N/A</v>
      </c>
      <c r="E6" s="35">
        <v>274992</v>
      </c>
      <c r="F6" s="9" t="str">
        <f>IF($B6="N/A","N/A",IF(E6&gt;15,"No",IF(E6&lt;-15,"No","Yes")))</f>
        <v>N/A</v>
      </c>
      <c r="G6" s="35">
        <v>272840</v>
      </c>
      <c r="H6" s="9" t="str">
        <f>IF($B6="N/A","N/A",IF(G6&gt;15,"No",IF(G6&lt;-15,"No","Yes")))</f>
        <v>N/A</v>
      </c>
      <c r="I6" s="10">
        <v>1.008</v>
      </c>
      <c r="J6" s="10">
        <v>-0.78300000000000003</v>
      </c>
      <c r="K6" s="9" t="str">
        <f t="shared" ref="K6:K12" si="0">IF(J6="Div by 0", "N/A", IF(J6="N/A","N/A", IF(J6&gt;30, "No", IF(J6&lt;-30, "No", "Yes"))))</f>
        <v>Yes</v>
      </c>
    </row>
    <row r="7" spans="1:12"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2"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2" ht="25.5" x14ac:dyDescent="0.2">
      <c r="A9" s="81" t="s">
        <v>837</v>
      </c>
      <c r="B9" s="34" t="s">
        <v>240</v>
      </c>
      <c r="C9" s="36">
        <v>136.7322763</v>
      </c>
      <c r="D9" s="9" t="str">
        <f>IF($B9="N/A","N/A",IF(C9&gt;100,"No",IF(C9&lt;50,"No","Yes")))</f>
        <v>No</v>
      </c>
      <c r="E9" s="36">
        <v>145.27824258000001</v>
      </c>
      <c r="F9" s="9" t="str">
        <f>IF($B9="N/A","N/A",IF(E9&gt;100,"No",IF(E9&lt;50,"No","Yes")))</f>
        <v>No</v>
      </c>
      <c r="G9" s="36">
        <v>145.56807732999999</v>
      </c>
      <c r="H9" s="9" t="str">
        <f>IF($B9="N/A","N/A",IF(G9&gt;100,"No",IF(G9&lt;50,"No","Yes")))</f>
        <v>No</v>
      </c>
      <c r="I9" s="10">
        <v>6.25</v>
      </c>
      <c r="J9" s="10">
        <v>0.19950000000000001</v>
      </c>
      <c r="K9" s="9" t="str">
        <f t="shared" si="0"/>
        <v>Yes</v>
      </c>
    </row>
    <row r="10" spans="1:12" ht="25.5" x14ac:dyDescent="0.2">
      <c r="A10" s="81" t="s">
        <v>838</v>
      </c>
      <c r="B10" s="34" t="s">
        <v>217</v>
      </c>
      <c r="C10" s="36">
        <v>451.19829483000001</v>
      </c>
      <c r="D10" s="9" t="str">
        <f>IF($B10="N/A","N/A",IF(C10&gt;15,"No",IF(C10&lt;-15,"No","Yes")))</f>
        <v>N/A</v>
      </c>
      <c r="E10" s="36">
        <v>458.26458960000002</v>
      </c>
      <c r="F10" s="9" t="str">
        <f>IF($B10="N/A","N/A",IF(E10&gt;15,"No",IF(E10&lt;-15,"No","Yes")))</f>
        <v>N/A</v>
      </c>
      <c r="G10" s="36">
        <v>483.97227572999998</v>
      </c>
      <c r="H10" s="9" t="str">
        <f>IF($B10="N/A","N/A",IF(G10&gt;15,"No",IF(G10&lt;-15,"No","Yes")))</f>
        <v>N/A</v>
      </c>
      <c r="I10" s="10">
        <v>1.5660000000000001</v>
      </c>
      <c r="J10" s="10">
        <v>5.61</v>
      </c>
      <c r="K10" s="9" t="str">
        <f t="shared" si="0"/>
        <v>Yes</v>
      </c>
    </row>
    <row r="11" spans="1:12" ht="25.5" x14ac:dyDescent="0.2">
      <c r="A11" s="81" t="s">
        <v>839</v>
      </c>
      <c r="B11" s="34" t="s">
        <v>217</v>
      </c>
      <c r="C11" s="36">
        <v>316.86866450000002</v>
      </c>
      <c r="D11" s="9" t="str">
        <f>IF($B11="N/A","N/A",IF(C11&gt;15,"No",IF(C11&lt;-15,"No","Yes")))</f>
        <v>N/A</v>
      </c>
      <c r="E11" s="36">
        <v>362.21813177000001</v>
      </c>
      <c r="F11" s="9" t="str">
        <f>IF($B11="N/A","N/A",IF(E11&gt;15,"No",IF(E11&lt;-15,"No","Yes")))</f>
        <v>N/A</v>
      </c>
      <c r="G11" s="36">
        <v>365.87960959999998</v>
      </c>
      <c r="H11" s="9" t="str">
        <f>IF($B11="N/A","N/A",IF(G11&gt;15,"No",IF(G11&lt;-15,"No","Yes")))</f>
        <v>N/A</v>
      </c>
      <c r="I11" s="10">
        <v>14.31</v>
      </c>
      <c r="J11" s="10">
        <v>1.0109999999999999</v>
      </c>
      <c r="K11" s="9" t="str">
        <f t="shared" si="0"/>
        <v>Yes</v>
      </c>
    </row>
    <row r="12" spans="1:12" ht="25.5" x14ac:dyDescent="0.2">
      <c r="A12" s="81" t="s">
        <v>840</v>
      </c>
      <c r="B12" s="34" t="s">
        <v>217</v>
      </c>
      <c r="C12" s="36">
        <v>272.56719405000001</v>
      </c>
      <c r="D12" s="9" t="str">
        <f>IF($B12="N/A","N/A",IF(C12&gt;15,"No",IF(C12&lt;-15,"No","Yes")))</f>
        <v>N/A</v>
      </c>
      <c r="E12" s="36">
        <v>272.61622722999999</v>
      </c>
      <c r="F12" s="9" t="str">
        <f>IF($B12="N/A","N/A",IF(E12&gt;15,"No",IF(E12&lt;-15,"No","Yes")))</f>
        <v>N/A</v>
      </c>
      <c r="G12" s="36">
        <v>286.2356072</v>
      </c>
      <c r="H12" s="9" t="str">
        <f>IF($B12="N/A","N/A",IF(G12&gt;15,"No",IF(G12&lt;-15,"No","Yes")))</f>
        <v>N/A</v>
      </c>
      <c r="I12" s="10">
        <v>1.7999999999999999E-2</v>
      </c>
      <c r="J12" s="10">
        <v>4.9960000000000004</v>
      </c>
      <c r="K12" s="9" t="str">
        <f t="shared" si="0"/>
        <v>Yes</v>
      </c>
    </row>
    <row r="13" spans="1:12" x14ac:dyDescent="0.2">
      <c r="A13" s="81" t="s">
        <v>655</v>
      </c>
      <c r="B13" s="34" t="s">
        <v>241</v>
      </c>
      <c r="C13" s="8">
        <v>94.622937090999997</v>
      </c>
      <c r="D13" s="9" t="str">
        <f>IF($B13="N/A","N/A",IF(C13&gt;99,"No",IF(C13&lt;75,"No","Yes")))</f>
        <v>Yes</v>
      </c>
      <c r="E13" s="8">
        <v>94.990399721000003</v>
      </c>
      <c r="F13" s="9" t="str">
        <f>IF($B13="N/A","N/A",IF(E13&gt;99,"No",IF(E13&lt;75,"No","Yes")))</f>
        <v>Yes</v>
      </c>
      <c r="G13" s="8">
        <v>94.947954844999998</v>
      </c>
      <c r="H13" s="9" t="str">
        <f>IF($B13="N/A","N/A",IF(G13&gt;99,"No",IF(G13&lt;75,"No","Yes")))</f>
        <v>Yes</v>
      </c>
      <c r="I13" s="10">
        <v>0.38829999999999998</v>
      </c>
      <c r="J13" s="10">
        <v>-4.4999999999999998E-2</v>
      </c>
      <c r="K13" s="9" t="str">
        <f t="shared" ref="K13:K24" si="1">IF(J13="Div by 0", "N/A", IF(J13="N/A","N/A", IF(J13&gt;30, "No", IF(J13&lt;-30, "No", "Yes"))))</f>
        <v>Yes</v>
      </c>
    </row>
    <row r="14" spans="1:12" x14ac:dyDescent="0.2">
      <c r="A14" s="81" t="s">
        <v>495</v>
      </c>
      <c r="B14" s="34" t="s">
        <v>217</v>
      </c>
      <c r="C14" s="9">
        <v>57.920888163999997</v>
      </c>
      <c r="D14" s="9" t="str">
        <f>IF($B14="N/A","N/A",IF(C14&gt;15,"No",IF(C14&lt;-15,"No","Yes")))</f>
        <v>N/A</v>
      </c>
      <c r="E14" s="9">
        <v>99.699482420999999</v>
      </c>
      <c r="F14" s="9" t="str">
        <f>IF($B14="N/A","N/A",IF(E14&gt;15,"No",IF(E14&lt;-15,"No","Yes")))</f>
        <v>N/A</v>
      </c>
      <c r="G14" s="9">
        <v>99.727086034999999</v>
      </c>
      <c r="H14" s="9" t="str">
        <f>IF($B14="N/A","N/A",IF(G14&gt;15,"No",IF(G14&lt;-15,"No","Yes")))</f>
        <v>N/A</v>
      </c>
      <c r="I14" s="10">
        <v>72.13</v>
      </c>
      <c r="J14" s="10">
        <v>2.7699999999999999E-2</v>
      </c>
      <c r="K14" s="9" t="str">
        <f t="shared" si="1"/>
        <v>Yes</v>
      </c>
    </row>
    <row r="15" spans="1:12" x14ac:dyDescent="0.2">
      <c r="A15" s="81" t="s">
        <v>841</v>
      </c>
      <c r="B15" s="34" t="s">
        <v>217</v>
      </c>
      <c r="C15" s="35">
        <v>23.106836003000002</v>
      </c>
      <c r="D15" s="9" t="str">
        <f>IF($B15="N/A","N/A",IF(C15&gt;15,"No",IF(C15&lt;-15,"No","Yes")))</f>
        <v>N/A</v>
      </c>
      <c r="E15" s="10">
        <v>22.292565017000001</v>
      </c>
      <c r="F15" s="9" t="str">
        <f>IF($B15="N/A","N/A",IF(E15&gt;15,"No",IF(E15&lt;-15,"No","Yes")))</f>
        <v>N/A</v>
      </c>
      <c r="G15" s="10">
        <v>22.112456406</v>
      </c>
      <c r="H15" s="9" t="str">
        <f>IF($B15="N/A","N/A",IF(G15&gt;15,"No",IF(G15&lt;-15,"No","Yes")))</f>
        <v>N/A</v>
      </c>
      <c r="I15" s="10">
        <v>-3.52</v>
      </c>
      <c r="J15" s="10">
        <v>-0.80800000000000005</v>
      </c>
      <c r="K15" s="9" t="str">
        <f t="shared" si="1"/>
        <v>Yes</v>
      </c>
    </row>
    <row r="16" spans="1:12" x14ac:dyDescent="0.2">
      <c r="A16" s="78" t="s">
        <v>656</v>
      </c>
      <c r="B16" s="59" t="s">
        <v>242</v>
      </c>
      <c r="C16" s="9">
        <v>1.0802610845</v>
      </c>
      <c r="D16" s="9" t="str">
        <f>IF($B16="N/A","N/A",IF(C16&gt;20,"No",IF(C16&lt;=0,"No","Yes")))</f>
        <v>Yes</v>
      </c>
      <c r="E16" s="9">
        <v>1.0145749694999999</v>
      </c>
      <c r="F16" s="9" t="str">
        <f>IF($B16="N/A","N/A",IF(E16&gt;20,"No",IF(E16&lt;=0,"No","Yes")))</f>
        <v>Yes</v>
      </c>
      <c r="G16" s="9">
        <v>0.92325172259999999</v>
      </c>
      <c r="H16" s="9" t="str">
        <f>IF($B16="N/A","N/A",IF(G16&gt;20,"No",IF(G16&lt;=0,"No","Yes")))</f>
        <v>Yes</v>
      </c>
      <c r="I16" s="10">
        <v>-6.08</v>
      </c>
      <c r="J16" s="10">
        <v>-9</v>
      </c>
      <c r="K16" s="9" t="str">
        <f t="shared" si="1"/>
        <v>Yes</v>
      </c>
    </row>
    <row r="17" spans="1:11" x14ac:dyDescent="0.2">
      <c r="A17" s="78" t="s">
        <v>370</v>
      </c>
      <c r="B17" s="34" t="s">
        <v>217</v>
      </c>
      <c r="C17" s="9">
        <v>89.493369602000001</v>
      </c>
      <c r="D17" s="9" t="str">
        <f>IF($B17="N/A","N/A",IF(C17&gt;15,"No",IF(C17&lt;-15,"No","Yes")))</f>
        <v>N/A</v>
      </c>
      <c r="E17" s="9">
        <v>99.892473117999998</v>
      </c>
      <c r="F17" s="9" t="str">
        <f>IF($B17="N/A","N/A",IF(E17&gt;15,"No",IF(E17&lt;-15,"No","Yes")))</f>
        <v>N/A</v>
      </c>
      <c r="G17" s="9">
        <v>99.960301706999999</v>
      </c>
      <c r="H17" s="9" t="str">
        <f>IF($B17="N/A","N/A",IF(G17&gt;15,"No",IF(G17&lt;-15,"No","Yes")))</f>
        <v>N/A</v>
      </c>
      <c r="I17" s="10">
        <v>11.62</v>
      </c>
      <c r="J17" s="10">
        <v>6.7900000000000002E-2</v>
      </c>
      <c r="K17" s="9" t="str">
        <f t="shared" si="1"/>
        <v>Yes</v>
      </c>
    </row>
    <row r="18" spans="1:11" x14ac:dyDescent="0.2">
      <c r="A18" s="78" t="s">
        <v>842</v>
      </c>
      <c r="B18" s="34" t="s">
        <v>217</v>
      </c>
      <c r="C18" s="10">
        <v>27.807370820999999</v>
      </c>
      <c r="D18" s="9" t="str">
        <f>IF($B18="N/A","N/A",IF(C18&gt;15,"No",IF(C18&lt;-15,"No","Yes")))</f>
        <v>N/A</v>
      </c>
      <c r="E18" s="10">
        <v>28.134912092</v>
      </c>
      <c r="F18" s="9" t="str">
        <f>IF($B18="N/A","N/A",IF(E18&gt;15,"No",IF(E18&lt;-15,"No","Yes")))</f>
        <v>N/A</v>
      </c>
      <c r="G18" s="10">
        <v>28.448768864000002</v>
      </c>
      <c r="H18" s="9" t="str">
        <f>IF($B18="N/A","N/A",IF(G18&gt;15,"No",IF(G18&lt;-15,"No","Yes")))</f>
        <v>N/A</v>
      </c>
      <c r="I18" s="10">
        <v>1.1779999999999999</v>
      </c>
      <c r="J18" s="10">
        <v>1.1160000000000001</v>
      </c>
      <c r="K18" s="9" t="str">
        <f t="shared" si="1"/>
        <v>Yes</v>
      </c>
    </row>
    <row r="19" spans="1:11" x14ac:dyDescent="0.2">
      <c r="A19" s="81" t="s">
        <v>657</v>
      </c>
      <c r="B19" s="59" t="s">
        <v>243</v>
      </c>
      <c r="C19" s="9">
        <v>0.46868859019999998</v>
      </c>
      <c r="D19" s="9" t="str">
        <f>IF($B19="N/A","N/A",IF(C19&gt;10,"No",IF(C19&lt;=0,"No","Yes")))</f>
        <v>Yes</v>
      </c>
      <c r="E19" s="9">
        <v>0.37419270380000003</v>
      </c>
      <c r="F19" s="9" t="str">
        <f>IF($B19="N/A","N/A",IF(E19&gt;10,"No",IF(E19&lt;=0,"No","Yes")))</f>
        <v>Yes</v>
      </c>
      <c r="G19" s="9">
        <v>0.276352441</v>
      </c>
      <c r="H19" s="9" t="str">
        <f>IF($B19="N/A","N/A",IF(G19&gt;10,"No",IF(G19&lt;=0,"No","Yes")))</f>
        <v>Yes</v>
      </c>
      <c r="I19" s="10">
        <v>-20.2</v>
      </c>
      <c r="J19" s="10">
        <v>-26.1</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24.059561128999999</v>
      </c>
      <c r="D21" s="9" t="str">
        <f>IF($B21="N/A","N/A",IF(C21&gt;15,"No",IF(C21&lt;-15,"No","Yes")))</f>
        <v>N/A</v>
      </c>
      <c r="E21" s="10">
        <v>22.596695821000001</v>
      </c>
      <c r="F21" s="9" t="str">
        <f>IF($B21="N/A","N/A",IF(E21&gt;15,"No",IF(E21&lt;-15,"No","Yes")))</f>
        <v>N/A</v>
      </c>
      <c r="G21" s="10">
        <v>23.916445623000001</v>
      </c>
      <c r="H21" s="9" t="str">
        <f>IF($B21="N/A","N/A",IF(G21&gt;15,"No",IF(G21&lt;-15,"No","Yes")))</f>
        <v>N/A</v>
      </c>
      <c r="I21" s="10">
        <v>-6.08</v>
      </c>
      <c r="J21" s="10">
        <v>5.84</v>
      </c>
      <c r="K21" s="9" t="str">
        <f t="shared" si="1"/>
        <v>Yes</v>
      </c>
    </row>
    <row r="22" spans="1:11" x14ac:dyDescent="0.2">
      <c r="A22" s="81" t="s">
        <v>1720</v>
      </c>
      <c r="B22" s="59" t="s">
        <v>228</v>
      </c>
      <c r="C22" s="9">
        <v>3.8281132346</v>
      </c>
      <c r="D22" s="9" t="str">
        <f>IF($B22="N/A","N/A",IF(C22&gt;5,"No",IF(C22&lt;=0,"No","Yes")))</f>
        <v>Yes</v>
      </c>
      <c r="E22" s="9">
        <v>3.620832606</v>
      </c>
      <c r="F22" s="9" t="str">
        <f>IF($B22="N/A","N/A",IF(E22&gt;5,"No",IF(E22&lt;=0,"No","Yes")))</f>
        <v>Yes</v>
      </c>
      <c r="G22" s="9">
        <v>3.8524409910999999</v>
      </c>
      <c r="H22" s="9" t="str">
        <f>IF($B22="N/A","N/A",IF(G22&gt;5,"No",IF(G22&lt;=0,"No","Yes")))</f>
        <v>Yes</v>
      </c>
      <c r="I22" s="10">
        <v>-5.41</v>
      </c>
      <c r="J22" s="10">
        <v>6.3970000000000002</v>
      </c>
      <c r="K22" s="9" t="str">
        <f t="shared" si="1"/>
        <v>Yes</v>
      </c>
    </row>
    <row r="23" spans="1:11" x14ac:dyDescent="0.2">
      <c r="A23" s="81" t="s">
        <v>130</v>
      </c>
      <c r="B23" s="34" t="s">
        <v>217</v>
      </c>
      <c r="C23" s="9">
        <v>99.971214738</v>
      </c>
      <c r="D23" s="9" t="str">
        <f>IF($B23="N/A","N/A",IF(C23&gt;15,"No",IF(C23&lt;-15,"No","Yes")))</f>
        <v>N/A</v>
      </c>
      <c r="E23" s="9">
        <v>100</v>
      </c>
      <c r="F23" s="9" t="str">
        <f>IF($B23="N/A","N/A",IF(E23&gt;15,"No",IF(E23&lt;-15,"No","Yes")))</f>
        <v>N/A</v>
      </c>
      <c r="G23" s="9">
        <v>99.990486157000007</v>
      </c>
      <c r="H23" s="9" t="str">
        <f>IF($B23="N/A","N/A",IF(G23&gt;15,"No",IF(G23&lt;-15,"No","Yes")))</f>
        <v>N/A</v>
      </c>
      <c r="I23" s="10">
        <v>2.8799999999999999E-2</v>
      </c>
      <c r="J23" s="10">
        <v>-0.01</v>
      </c>
      <c r="K23" s="9" t="str">
        <f t="shared" si="1"/>
        <v>Yes</v>
      </c>
    </row>
    <row r="24" spans="1:11" x14ac:dyDescent="0.2">
      <c r="A24" s="81" t="s">
        <v>844</v>
      </c>
      <c r="B24" s="34" t="s">
        <v>217</v>
      </c>
      <c r="C24" s="10">
        <v>17.695460217000001</v>
      </c>
      <c r="D24" s="9" t="str">
        <f>IF($B24="N/A","N/A",IF(C24&gt;15,"No",IF(C24&lt;-15,"No","Yes")))</f>
        <v>N/A</v>
      </c>
      <c r="E24" s="10">
        <v>18.181078637999999</v>
      </c>
      <c r="F24" s="9" t="str">
        <f>IF($B24="N/A","N/A",IF(E24&gt;15,"No",IF(E24&lt;-15,"No","Yes")))</f>
        <v>N/A</v>
      </c>
      <c r="G24" s="10">
        <v>18.716745956</v>
      </c>
      <c r="H24" s="9" t="str">
        <f>IF($B24="N/A","N/A",IF(G24&gt;15,"No",IF(G24&lt;-15,"No","Yes")))</f>
        <v>N/A</v>
      </c>
      <c r="I24" s="10">
        <v>2.7440000000000002</v>
      </c>
      <c r="J24" s="10">
        <v>2.9460000000000002</v>
      </c>
      <c r="K24" s="9" t="str">
        <f t="shared" si="1"/>
        <v>Yes</v>
      </c>
    </row>
    <row r="25" spans="1:11" x14ac:dyDescent="0.2">
      <c r="A25" s="81" t="s">
        <v>15</v>
      </c>
      <c r="B25" s="34" t="s">
        <v>244</v>
      </c>
      <c r="C25" s="9">
        <v>0.29274671349999998</v>
      </c>
      <c r="D25" s="9" t="str">
        <f>IF($B25="N/A","N/A",IF(C25&gt;20,"No",IF(C25&lt;1,"No","Yes")))</f>
        <v>No</v>
      </c>
      <c r="E25" s="9">
        <v>0.28437190899999998</v>
      </c>
      <c r="F25" s="9" t="str">
        <f>IF($B25="N/A","N/A",IF(E25&gt;20,"No",IF(E25&lt;1,"No","Yes")))</f>
        <v>No</v>
      </c>
      <c r="G25" s="9">
        <v>0.28148365339999998</v>
      </c>
      <c r="H25" s="9" t="str">
        <f>IF($B25="N/A","N/A",IF(G25&gt;20,"No",IF(G25&lt;1,"No","Yes")))</f>
        <v>No</v>
      </c>
      <c r="I25" s="10">
        <v>-2.86</v>
      </c>
      <c r="J25" s="10">
        <v>-1.02</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99.992286472999993</v>
      </c>
      <c r="D27" s="9" t="str">
        <f>IF($B27="N/A","N/A",IF(C27&gt;100,"No",IF(C27&lt;95,"No","Yes")))</f>
        <v>Yes</v>
      </c>
      <c r="E27" s="9">
        <v>100</v>
      </c>
      <c r="F27" s="9" t="str">
        <f>IF($B27="N/A","N/A",IF(E27&gt;100,"No",IF(E27&lt;95,"No","Yes")))</f>
        <v>Yes</v>
      </c>
      <c r="G27" s="9">
        <v>100</v>
      </c>
      <c r="H27" s="9" t="str">
        <f>IF($B27="N/A","N/A",IF(G27&gt;100,"No",IF(G27&lt;95,"No","Yes")))</f>
        <v>Yes</v>
      </c>
      <c r="I27" s="10">
        <v>7.7000000000000002E-3</v>
      </c>
      <c r="J27" s="10">
        <v>0</v>
      </c>
      <c r="K27" s="9" t="str">
        <f t="shared" si="2"/>
        <v>Yes</v>
      </c>
    </row>
    <row r="28" spans="1:11" x14ac:dyDescent="0.2">
      <c r="A28" s="81" t="s">
        <v>845</v>
      </c>
      <c r="B28" s="34" t="s">
        <v>230</v>
      </c>
      <c r="C28" s="9">
        <v>8.3551287891000001</v>
      </c>
      <c r="D28" s="9" t="str">
        <f>IF($B28="N/A","N/A",IF(C28&gt;30,"No",IF(C28&lt;5,"No","Yes")))</f>
        <v>Yes</v>
      </c>
      <c r="E28" s="9">
        <v>7.7754989235999998</v>
      </c>
      <c r="F28" s="9" t="str">
        <f>IF($B28="N/A","N/A",IF(E28&gt;30,"No",IF(E28&lt;5,"No","Yes")))</f>
        <v>Yes</v>
      </c>
      <c r="G28" s="9">
        <v>7.4321946928999996</v>
      </c>
      <c r="H28" s="9" t="str">
        <f>IF($B28="N/A","N/A",IF(G28&gt;30,"No",IF(G28&lt;5,"No","Yes")))</f>
        <v>Yes</v>
      </c>
      <c r="I28" s="10">
        <v>-6.94</v>
      </c>
      <c r="J28" s="10">
        <v>-4.42</v>
      </c>
      <c r="K28" s="9" t="str">
        <f t="shared" si="2"/>
        <v>Yes</v>
      </c>
    </row>
    <row r="29" spans="1:11" x14ac:dyDescent="0.2">
      <c r="A29" s="81" t="s">
        <v>846</v>
      </c>
      <c r="B29" s="34" t="s">
        <v>231</v>
      </c>
      <c r="C29" s="9">
        <v>56.907812569000001</v>
      </c>
      <c r="D29" s="9" t="str">
        <f>IF($B29="N/A","N/A",IF(C29&gt;75,"No",IF(C29&lt;15,"No","Yes")))</f>
        <v>Yes</v>
      </c>
      <c r="E29" s="9">
        <v>56.478006633</v>
      </c>
      <c r="F29" s="9" t="str">
        <f>IF($B29="N/A","N/A",IF(E29&gt;75,"No",IF(E29&lt;15,"No","Yes")))</f>
        <v>Yes</v>
      </c>
      <c r="G29" s="9">
        <v>56.008649757999997</v>
      </c>
      <c r="H29" s="9" t="str">
        <f>IF($B29="N/A","N/A",IF(G29&gt;75,"No",IF(G29&lt;15,"No","Yes")))</f>
        <v>Yes</v>
      </c>
      <c r="I29" s="10">
        <v>-0.755</v>
      </c>
      <c r="J29" s="10">
        <v>-0.83099999999999996</v>
      </c>
      <c r="K29" s="9" t="str">
        <f t="shared" si="2"/>
        <v>Yes</v>
      </c>
    </row>
    <row r="30" spans="1:11" x14ac:dyDescent="0.2">
      <c r="A30" s="81" t="s">
        <v>847</v>
      </c>
      <c r="B30" s="34" t="s">
        <v>232</v>
      </c>
      <c r="C30" s="9">
        <v>34.737058642000001</v>
      </c>
      <c r="D30" s="9" t="str">
        <f>IF($B30="N/A","N/A",IF(C30&gt;70,"No",IF(C30&lt;25,"No","Yes")))</f>
        <v>Yes</v>
      </c>
      <c r="E30" s="9">
        <v>35.746494443000003</v>
      </c>
      <c r="F30" s="9" t="str">
        <f>IF($B30="N/A","N/A",IF(E30&gt;70,"No",IF(E30&lt;25,"No","Yes")))</f>
        <v>Yes</v>
      </c>
      <c r="G30" s="9">
        <v>36.559155549000003</v>
      </c>
      <c r="H30" s="9" t="str">
        <f>IF($B30="N/A","N/A",IF(G30&gt;70,"No",IF(G30&lt;25,"No","Yes")))</f>
        <v>Yes</v>
      </c>
      <c r="I30" s="10">
        <v>2.9060000000000001</v>
      </c>
      <c r="J30" s="10">
        <v>2.2730000000000001</v>
      </c>
      <c r="K30" s="9" t="str">
        <f t="shared" si="2"/>
        <v>Yes</v>
      </c>
    </row>
    <row r="31" spans="1:11" x14ac:dyDescent="0.2">
      <c r="A31" s="81" t="s">
        <v>164</v>
      </c>
      <c r="B31" s="34" t="s">
        <v>218</v>
      </c>
      <c r="C31" s="9">
        <v>99.950780351999995</v>
      </c>
      <c r="D31" s="9" t="str">
        <f>IF($B31="N/A","N/A",IF(C31&gt;100,"No",IF(C31&lt;95,"No","Yes")))</f>
        <v>Yes</v>
      </c>
      <c r="E31" s="9">
        <v>99.892360504999999</v>
      </c>
      <c r="F31" s="9" t="str">
        <f>IF($B31="N/A","N/A",IF(E31&gt;100,"No",IF(E31&lt;95,"No","Yes")))</f>
        <v>Yes</v>
      </c>
      <c r="G31" s="9">
        <v>99.881982113999996</v>
      </c>
      <c r="H31" s="9" t="str">
        <f>IF($B31="N/A","N/A",IF(G31&gt;100,"No",IF(G31&lt;95,"No","Yes")))</f>
        <v>Yes</v>
      </c>
      <c r="I31" s="10">
        <v>-5.8000000000000003E-2</v>
      </c>
      <c r="J31" s="10">
        <v>-0.01</v>
      </c>
      <c r="K31" s="9" t="str">
        <f t="shared" si="2"/>
        <v>Yes</v>
      </c>
    </row>
    <row r="32" spans="1:11" x14ac:dyDescent="0.2">
      <c r="A32" s="28" t="s">
        <v>373</v>
      </c>
      <c r="B32" s="34" t="s">
        <v>245</v>
      </c>
      <c r="C32" s="9">
        <v>1.3711712439999999</v>
      </c>
      <c r="D32" s="9" t="str">
        <f>IF($B32="N/A","N/A",IF(C32&gt;5,"No",IF(C32&lt;1,"No","Yes")))</f>
        <v>Yes</v>
      </c>
      <c r="E32" s="9">
        <v>1.3262203990999999</v>
      </c>
      <c r="F32" s="9" t="str">
        <f>IF($B32="N/A","N/A",IF(E32&gt;5,"No",IF(E32&lt;1,"No","Yes")))</f>
        <v>Yes</v>
      </c>
      <c r="G32" s="9">
        <v>1.3465767483</v>
      </c>
      <c r="H32" s="9" t="str">
        <f>IF($B32="N/A","N/A",IF(G32&gt;5,"No",IF(G32&lt;1,"No","Yes")))</f>
        <v>Yes</v>
      </c>
      <c r="I32" s="10">
        <v>-3.28</v>
      </c>
      <c r="J32" s="10">
        <v>1.5349999999999999</v>
      </c>
      <c r="K32" s="9" t="str">
        <f t="shared" si="2"/>
        <v>Yes</v>
      </c>
    </row>
    <row r="33" spans="1:11" x14ac:dyDescent="0.2">
      <c r="A33" s="28" t="s">
        <v>375</v>
      </c>
      <c r="B33" s="34" t="s">
        <v>246</v>
      </c>
      <c r="C33" s="9">
        <v>93.409709493999998</v>
      </c>
      <c r="D33" s="9" t="str">
        <f>IF($B33="N/A","N/A",IF(C33&gt;98,"No",IF(C33&lt;8,"No","Yes")))</f>
        <v>Yes</v>
      </c>
      <c r="E33" s="9">
        <v>93.783819166000001</v>
      </c>
      <c r="F33" s="9" t="str">
        <f>IF($B33="N/A","N/A",IF(E33&gt;98,"No",IF(E33&lt;8,"No","Yes")))</f>
        <v>Yes</v>
      </c>
      <c r="G33" s="9">
        <v>93.905219176000003</v>
      </c>
      <c r="H33" s="9" t="str">
        <f>IF($B33="N/A","N/A",IF(G33&gt;98,"No",IF(G33&lt;8,"No","Yes")))</f>
        <v>Yes</v>
      </c>
      <c r="I33" s="10">
        <v>0.40050000000000002</v>
      </c>
      <c r="J33" s="10">
        <v>0.12939999999999999</v>
      </c>
      <c r="K33" s="9" t="str">
        <f t="shared" si="2"/>
        <v>Yes</v>
      </c>
    </row>
    <row r="34" spans="1:11" x14ac:dyDescent="0.2">
      <c r="A34" s="28" t="s">
        <v>376</v>
      </c>
      <c r="B34" s="59" t="s">
        <v>228</v>
      </c>
      <c r="C34" s="9">
        <v>0.40734768539999999</v>
      </c>
      <c r="D34" s="9" t="str">
        <f>IF($B34="N/A","N/A",IF(C34&gt;5,"No",IF(C34&lt;=0,"No","Yes")))</f>
        <v>Yes</v>
      </c>
      <c r="E34" s="9">
        <v>0.36437423629999999</v>
      </c>
      <c r="F34" s="9" t="str">
        <f>IF($B34="N/A","N/A",IF(E34&gt;5,"No",IF(E34&lt;=0,"No","Yes")))</f>
        <v>Yes</v>
      </c>
      <c r="G34" s="9">
        <v>0.35002199090000002</v>
      </c>
      <c r="H34" s="9" t="str">
        <f>IF($B34="N/A","N/A",IF(G34&gt;5,"No",IF(G34&lt;=0,"No","Yes")))</f>
        <v>Yes</v>
      </c>
      <c r="I34" s="10">
        <v>-10.5</v>
      </c>
      <c r="J34" s="10">
        <v>-3.94</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6">
    <mergeCell ref="A1:K1"/>
    <mergeCell ref="A2:K2"/>
    <mergeCell ref="A4:K4"/>
    <mergeCell ref="A35:K35"/>
    <mergeCell ref="A36:K36"/>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1679</v>
      </c>
      <c r="B1" s="159"/>
      <c r="C1" s="159"/>
      <c r="D1" s="159"/>
      <c r="E1" s="159"/>
      <c r="F1" s="159"/>
      <c r="G1" s="159"/>
      <c r="H1" s="159"/>
      <c r="I1" s="159"/>
      <c r="J1" s="159"/>
      <c r="K1" s="160"/>
    </row>
    <row r="2" spans="1:12" x14ac:dyDescent="0.2">
      <c r="A2" s="164" t="s">
        <v>1597</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x14ac:dyDescent="0.2">
      <c r="A6" s="81" t="s">
        <v>12</v>
      </c>
      <c r="B6" s="34" t="s">
        <v>217</v>
      </c>
      <c r="C6" s="35">
        <v>20930</v>
      </c>
      <c r="D6" s="9" t="str">
        <f>IF($B6="N/A","N/A",IF(C6&gt;15,"No",IF(C6&lt;-15,"No","Yes")))</f>
        <v>N/A</v>
      </c>
      <c r="E6" s="35">
        <v>19188</v>
      </c>
      <c r="F6" s="9" t="str">
        <f>IF($B6="N/A","N/A",IF(E6&gt;15,"No",IF(E6&lt;-15,"No","Yes")))</f>
        <v>N/A</v>
      </c>
      <c r="G6" s="35">
        <v>19104</v>
      </c>
      <c r="H6" s="9" t="str">
        <f>IF($B6="N/A","N/A",IF(G6&gt;15,"No",IF(G6&lt;-15,"No","Yes")))</f>
        <v>N/A</v>
      </c>
      <c r="I6" s="10">
        <v>-8.32</v>
      </c>
      <c r="J6" s="10">
        <v>-0.438</v>
      </c>
      <c r="K6" s="9" t="str">
        <f t="shared" ref="K6:K22" si="0">IF(J6="Div by 0", "N/A", IF(J6="N/A","N/A", IF(J6&gt;30, "No", IF(J6&lt;-30, "No", "Yes"))))</f>
        <v>Yes</v>
      </c>
    </row>
    <row r="7" spans="1:12"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2"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2" x14ac:dyDescent="0.2">
      <c r="A9" s="81" t="s">
        <v>848</v>
      </c>
      <c r="B9" s="34" t="s">
        <v>217</v>
      </c>
      <c r="C9" s="36">
        <v>1849.0952698999999</v>
      </c>
      <c r="D9" s="9" t="str">
        <f>IF($B9="N/A","N/A",IF(C9&gt;15,"No",IF(C9&lt;-15,"No","Yes")))</f>
        <v>N/A</v>
      </c>
      <c r="E9" s="36">
        <v>1920.0488846999999</v>
      </c>
      <c r="F9" s="9" t="str">
        <f>IF($B9="N/A","N/A",IF(E9&gt;15,"No",IF(E9&lt;-15,"No","Yes")))</f>
        <v>N/A</v>
      </c>
      <c r="G9" s="36">
        <v>1923.2320456</v>
      </c>
      <c r="H9" s="9" t="str">
        <f>IF($B9="N/A","N/A",IF(G9&gt;15,"No",IF(G9&lt;-15,"No","Yes")))</f>
        <v>N/A</v>
      </c>
      <c r="I9" s="10">
        <v>3.8370000000000002</v>
      </c>
      <c r="J9" s="10">
        <v>0.1658</v>
      </c>
      <c r="K9" s="9" t="str">
        <f t="shared" si="0"/>
        <v>Yes</v>
      </c>
    </row>
    <row r="10" spans="1:12" x14ac:dyDescent="0.2">
      <c r="A10" s="81" t="s">
        <v>655</v>
      </c>
      <c r="B10" s="34" t="s">
        <v>241</v>
      </c>
      <c r="C10" s="8">
        <v>99.440993789000004</v>
      </c>
      <c r="D10" s="9" t="str">
        <f>IF($B10="N/A","N/A",IF(C10&gt;99,"No",IF(C10&lt;75,"No","Yes")))</f>
        <v>No</v>
      </c>
      <c r="E10" s="8">
        <v>99.087971648999996</v>
      </c>
      <c r="F10" s="9" t="str">
        <f>IF($B10="N/A","N/A",IF(E10&gt;99,"No",IF(E10&lt;75,"No","Yes")))</f>
        <v>No</v>
      </c>
      <c r="G10" s="8">
        <v>99.356155779000005</v>
      </c>
      <c r="H10" s="9" t="str">
        <f>IF($B10="N/A","N/A",IF(G10&gt;99,"No",IF(G10&lt;75,"No","Yes")))</f>
        <v>No</v>
      </c>
      <c r="I10" s="10">
        <v>-0.35499999999999998</v>
      </c>
      <c r="J10" s="10">
        <v>0.2707</v>
      </c>
      <c r="K10" s="9" t="str">
        <f t="shared" si="0"/>
        <v>Yes</v>
      </c>
    </row>
    <row r="11" spans="1:12"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2" x14ac:dyDescent="0.2">
      <c r="A12" s="81" t="s">
        <v>657</v>
      </c>
      <c r="B12" s="59" t="s">
        <v>243</v>
      </c>
      <c r="C12" s="9">
        <v>0.55900621120000005</v>
      </c>
      <c r="D12" s="9" t="str">
        <f>IF($B12="N/A","N/A",IF(C12&gt;10,"No",IF(C12&lt;=0,"No","Yes")))</f>
        <v>Yes</v>
      </c>
      <c r="E12" s="9">
        <v>0.90681676050000004</v>
      </c>
      <c r="F12" s="9" t="str">
        <f>IF($B12="N/A","N/A",IF(E12&gt;10,"No",IF(E12&lt;=0,"No","Yes")))</f>
        <v>Yes</v>
      </c>
      <c r="G12" s="9">
        <v>0.63860971519999998</v>
      </c>
      <c r="H12" s="9" t="str">
        <f>IF($B12="N/A","N/A",IF(G12&gt;10,"No",IF(G12&lt;=0,"No","Yes")))</f>
        <v>Yes</v>
      </c>
      <c r="I12" s="10">
        <v>62.22</v>
      </c>
      <c r="J12" s="10">
        <v>-29.6</v>
      </c>
      <c r="K12" s="9" t="str">
        <f t="shared" si="0"/>
        <v>Yes</v>
      </c>
    </row>
    <row r="13" spans="1:12" x14ac:dyDescent="0.2">
      <c r="A13" s="81" t="s">
        <v>658</v>
      </c>
      <c r="B13" s="59" t="s">
        <v>228</v>
      </c>
      <c r="C13" s="9">
        <v>0</v>
      </c>
      <c r="D13" s="9" t="str">
        <f>IF($B13="N/A","N/A",IF(C13&gt;5,"No",IF(C13&lt;=0,"No","Yes")))</f>
        <v>No</v>
      </c>
      <c r="E13" s="9">
        <v>5.2115905999999997E-3</v>
      </c>
      <c r="F13" s="9" t="str">
        <f>IF($B13="N/A","N/A",IF(E13&gt;5,"No",IF(E13&lt;=0,"No","Yes")))</f>
        <v>Yes</v>
      </c>
      <c r="G13" s="9">
        <v>5.2345059000000003E-3</v>
      </c>
      <c r="H13" s="9" t="str">
        <f>IF($B13="N/A","N/A",IF(G13&gt;5,"No",IF(G13&lt;=0,"No","Yes")))</f>
        <v>Yes</v>
      </c>
      <c r="I13" s="10" t="s">
        <v>1743</v>
      </c>
      <c r="J13" s="10">
        <v>0.43969999999999998</v>
      </c>
      <c r="K13" s="9" t="str">
        <f t="shared" si="0"/>
        <v>Yes</v>
      </c>
    </row>
    <row r="14" spans="1:12" x14ac:dyDescent="0.2">
      <c r="A14" s="81" t="s">
        <v>163</v>
      </c>
      <c r="B14" s="34"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2"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2" x14ac:dyDescent="0.2">
      <c r="A16" s="81" t="s">
        <v>845</v>
      </c>
      <c r="B16" s="34" t="s">
        <v>230</v>
      </c>
      <c r="C16" s="9">
        <v>7.7448638318</v>
      </c>
      <c r="D16" s="9" t="str">
        <f>IF($B16="N/A","N/A",IF(C16&gt;30,"No",IF(C16&lt;5,"No","Yes")))</f>
        <v>Yes</v>
      </c>
      <c r="E16" s="9">
        <v>6.3529289138999996</v>
      </c>
      <c r="F16" s="9" t="str">
        <f>IF($B16="N/A","N/A",IF(E16&gt;30,"No",IF(E16&lt;5,"No","Yes")))</f>
        <v>Yes</v>
      </c>
      <c r="G16" s="9">
        <v>6.0824958124000004</v>
      </c>
      <c r="H16" s="9" t="str">
        <f>IF($B16="N/A","N/A",IF(G16&gt;30,"No",IF(G16&lt;5,"No","Yes")))</f>
        <v>Yes</v>
      </c>
      <c r="I16" s="10">
        <v>-18</v>
      </c>
      <c r="J16" s="10">
        <v>-4.26</v>
      </c>
      <c r="K16" s="9" t="str">
        <f t="shared" si="0"/>
        <v>Yes</v>
      </c>
    </row>
    <row r="17" spans="1:11" x14ac:dyDescent="0.2">
      <c r="A17" s="81" t="s">
        <v>846</v>
      </c>
      <c r="B17" s="34" t="s">
        <v>231</v>
      </c>
      <c r="C17" s="9">
        <v>54.949832776000001</v>
      </c>
      <c r="D17" s="9" t="str">
        <f>IF($B17="N/A","N/A",IF(C17&gt;75,"No",IF(C17&lt;15,"No","Yes")))</f>
        <v>Yes</v>
      </c>
      <c r="E17" s="9">
        <v>51.646862622</v>
      </c>
      <c r="F17" s="9" t="str">
        <f>IF($B17="N/A","N/A",IF(E17&gt;75,"No",IF(E17&lt;15,"No","Yes")))</f>
        <v>Yes</v>
      </c>
      <c r="G17" s="9">
        <v>50.188442211000002</v>
      </c>
      <c r="H17" s="9" t="str">
        <f>IF($B17="N/A","N/A",IF(G17&gt;75,"No",IF(G17&lt;15,"No","Yes")))</f>
        <v>Yes</v>
      </c>
      <c r="I17" s="10">
        <v>-6.01</v>
      </c>
      <c r="J17" s="10">
        <v>-2.82</v>
      </c>
      <c r="K17" s="9" t="str">
        <f t="shared" si="0"/>
        <v>Yes</v>
      </c>
    </row>
    <row r="18" spans="1:11" x14ac:dyDescent="0.2">
      <c r="A18" s="81" t="s">
        <v>847</v>
      </c>
      <c r="B18" s="34" t="s">
        <v>232</v>
      </c>
      <c r="C18" s="9">
        <v>37.305303391999999</v>
      </c>
      <c r="D18" s="9" t="str">
        <f>IF($B18="N/A","N/A",IF(C18&gt;70,"No",IF(C18&lt;25,"No","Yes")))</f>
        <v>Yes</v>
      </c>
      <c r="E18" s="9">
        <v>42.000208464000004</v>
      </c>
      <c r="F18" s="9" t="str">
        <f>IF($B18="N/A","N/A",IF(E18&gt;70,"No",IF(E18&lt;25,"No","Yes")))</f>
        <v>Yes</v>
      </c>
      <c r="G18" s="9">
        <v>43.729061977000001</v>
      </c>
      <c r="H18" s="9" t="str">
        <f>IF($B18="N/A","N/A",IF(G18&gt;70,"No",IF(G18&lt;25,"No","Yes")))</f>
        <v>Yes</v>
      </c>
      <c r="I18" s="10">
        <v>12.59</v>
      </c>
      <c r="J18" s="10">
        <v>4.1159999999999997</v>
      </c>
      <c r="K18" s="9" t="str">
        <f t="shared" si="0"/>
        <v>Yes</v>
      </c>
    </row>
    <row r="19" spans="1:11" x14ac:dyDescent="0.2">
      <c r="A19" s="81" t="s">
        <v>164</v>
      </c>
      <c r="B19" s="34" t="s">
        <v>218</v>
      </c>
      <c r="C19" s="9">
        <v>99.961777353000002</v>
      </c>
      <c r="D19" s="9" t="str">
        <f>IF($B19="N/A","N/A",IF(C19&gt;100,"No",IF(C19&lt;95,"No","Yes")))</f>
        <v>Yes</v>
      </c>
      <c r="E19" s="9">
        <v>99.911402960000004</v>
      </c>
      <c r="F19" s="9" t="str">
        <f>IF($B19="N/A","N/A",IF(E19&gt;100,"No",IF(E19&lt;95,"No","Yes")))</f>
        <v>Yes</v>
      </c>
      <c r="G19" s="9">
        <v>99.911013400000002</v>
      </c>
      <c r="H19" s="9" t="str">
        <f>IF($B19="N/A","N/A",IF(G19&gt;100,"No",IF(G19&lt;95,"No","Yes")))</f>
        <v>Yes</v>
      </c>
      <c r="I19" s="10">
        <v>-0.05</v>
      </c>
      <c r="J19" s="10">
        <v>0</v>
      </c>
      <c r="K19" s="9" t="str">
        <f t="shared" si="0"/>
        <v>Yes</v>
      </c>
    </row>
    <row r="20" spans="1:11" x14ac:dyDescent="0.2">
      <c r="A20" s="28" t="s">
        <v>373</v>
      </c>
      <c r="B20" s="34" t="s">
        <v>245</v>
      </c>
      <c r="C20" s="9">
        <v>4.8781653129000002</v>
      </c>
      <c r="D20" s="9" t="str">
        <f>IF($B20="N/A","N/A",IF(C20&gt;5,"No",IF(C20&lt;1,"No","Yes")))</f>
        <v>Yes</v>
      </c>
      <c r="E20" s="9">
        <v>5.0604544507</v>
      </c>
      <c r="F20" s="9" t="str">
        <f>IF($B20="N/A","N/A",IF(E20&gt;5,"No",IF(E20&lt;1,"No","Yes")))</f>
        <v>No</v>
      </c>
      <c r="G20" s="9">
        <v>5.5538107202999996</v>
      </c>
      <c r="H20" s="9" t="str">
        <f>IF($B20="N/A","N/A",IF(G20&gt;5,"No",IF(G20&lt;1,"No","Yes")))</f>
        <v>No</v>
      </c>
      <c r="I20" s="10">
        <v>3.7370000000000001</v>
      </c>
      <c r="J20" s="10">
        <v>9.7490000000000006</v>
      </c>
      <c r="K20" s="9" t="str">
        <f t="shared" si="0"/>
        <v>Yes</v>
      </c>
    </row>
    <row r="21" spans="1:11" x14ac:dyDescent="0.2">
      <c r="A21" s="28" t="s">
        <v>375</v>
      </c>
      <c r="B21" s="34" t="s">
        <v>246</v>
      </c>
      <c r="C21" s="9">
        <v>79.550883898999999</v>
      </c>
      <c r="D21" s="9" t="str">
        <f>IF($B21="N/A","N/A",IF(C21&gt;98,"No",IF(C21&lt;8,"No","Yes")))</f>
        <v>Yes</v>
      </c>
      <c r="E21" s="9">
        <v>77.418178028</v>
      </c>
      <c r="F21" s="9" t="str">
        <f>IF($B21="N/A","N/A",IF(E21&gt;98,"No",IF(E21&lt;8,"No","Yes")))</f>
        <v>Yes</v>
      </c>
      <c r="G21" s="9">
        <v>76.287688442000004</v>
      </c>
      <c r="H21" s="9" t="str">
        <f>IF($B21="N/A","N/A",IF(G21&gt;98,"No",IF(G21&lt;8,"No","Yes")))</f>
        <v>Yes</v>
      </c>
      <c r="I21" s="10">
        <v>-2.68</v>
      </c>
      <c r="J21" s="10">
        <v>-1.46</v>
      </c>
      <c r="K21" s="9" t="str">
        <f t="shared" si="0"/>
        <v>Yes</v>
      </c>
    </row>
    <row r="22" spans="1:11" x14ac:dyDescent="0.2">
      <c r="A22" s="28" t="s">
        <v>376</v>
      </c>
      <c r="B22" s="59" t="s">
        <v>228</v>
      </c>
      <c r="C22" s="9">
        <v>1.3951266124999999</v>
      </c>
      <c r="D22" s="9" t="str">
        <f>IF($B22="N/A","N/A",IF(C22&gt;5,"No",IF(C22&lt;=0,"No","Yes")))</f>
        <v>Yes</v>
      </c>
      <c r="E22" s="9">
        <v>1.2507817386</v>
      </c>
      <c r="F22" s="9" t="str">
        <f>IF($B22="N/A","N/A",IF(E22&gt;5,"No",IF(E22&lt;=0,"No","Yes")))</f>
        <v>Yes</v>
      </c>
      <c r="G22" s="9">
        <v>1.2353433836000001</v>
      </c>
      <c r="H22" s="9" t="str">
        <f>IF($B22="N/A","N/A",IF(G22&gt;5,"No",IF(G22&lt;=0,"No","Yes")))</f>
        <v>Yes</v>
      </c>
      <c r="I22" s="10">
        <v>-10.3</v>
      </c>
      <c r="J22" s="10">
        <v>-1.23</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1:K1"/>
    <mergeCell ref="A2:K2"/>
    <mergeCell ref="A4:K4"/>
    <mergeCell ref="A23:K23"/>
    <mergeCell ref="A24:K24"/>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2014-12-04T21:20:36Z</dcterms:modified>
  <dc:language>English</dc:language>
</cp:coreProperties>
</file>