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FILES\Wage Index\WI Calculators\Web Posting\FY 2023\"/>
    </mc:Choice>
  </mc:AlternateContent>
  <xr:revisionPtr revIDLastSave="0" documentId="13_ncr:1_{2EA493DB-1B2B-4DED-AA6F-C64CC127785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HW Calculator 2552-10" sheetId="7" r:id="rId1"/>
    <sheet name="Occ Mix Calculator" sheetId="3" r:id="rId2"/>
    <sheet name="Inflation Factor Table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7" l="1"/>
  <c r="B9" i="3" l="1"/>
  <c r="B8" i="3"/>
  <c r="B10" i="7" l="1"/>
  <c r="B11" i="7" s="1"/>
  <c r="B9" i="7"/>
  <c r="A21" i="5" s="1"/>
  <c r="B100" i="7" s="1"/>
  <c r="B80" i="7" l="1"/>
  <c r="B82" i="7" s="1"/>
  <c r="B92" i="7" s="1"/>
  <c r="B96" i="7" s="1"/>
  <c r="B74" i="7"/>
  <c r="B47" i="7"/>
  <c r="B49" i="7" s="1"/>
  <c r="B29" i="7"/>
  <c r="B67" i="7"/>
  <c r="B51" i="7" l="1"/>
  <c r="B97" i="7"/>
  <c r="B84" i="7"/>
  <c r="B93" i="7" l="1"/>
  <c r="B94" i="7" s="1"/>
  <c r="B98" i="7" l="1"/>
  <c r="B99" i="7" s="1"/>
  <c r="B95" i="7"/>
  <c r="B101" i="7" l="1"/>
  <c r="B102" i="7"/>
  <c r="B25" i="3" s="1"/>
  <c r="B24" i="3" l="1"/>
  <c r="B104" i="7"/>
  <c r="C18" i="3"/>
  <c r="I20" i="3" s="1"/>
  <c r="B18" i="3"/>
  <c r="D17" i="3" s="1"/>
  <c r="F17" i="3" s="1"/>
  <c r="D15" i="3" l="1"/>
  <c r="F15" i="3" s="1"/>
  <c r="D16" i="3"/>
  <c r="F16" i="3" s="1"/>
  <c r="D14" i="3"/>
  <c r="I18" i="3"/>
  <c r="F14" i="3" l="1"/>
  <c r="F18" i="3" s="1"/>
  <c r="H18" i="3" s="1"/>
  <c r="B29" i="3"/>
  <c r="B26" i="3" l="1"/>
  <c r="B28" i="3"/>
  <c r="B30" i="3" s="1"/>
  <c r="B32" i="3" s="1"/>
</calcChain>
</file>

<file path=xl/sharedStrings.xml><?xml version="1.0" encoding="utf-8"?>
<sst xmlns="http://schemas.openxmlformats.org/spreadsheetml/2006/main" count="166" uniqueCount="159">
  <si>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</si>
  <si>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</si>
  <si>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</si>
  <si>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</si>
  <si>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</si>
  <si>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</si>
  <si>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</si>
  <si>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</si>
  <si>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</si>
  <si>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</si>
  <si>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</si>
  <si>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</si>
  <si>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</si>
  <si>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</si>
  <si>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</si>
  <si>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</si>
  <si>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</si>
  <si>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</si>
  <si>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</si>
  <si>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</si>
  <si>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</si>
  <si>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</si>
  <si>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</si>
  <si>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</si>
  <si>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</si>
  <si>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</si>
  <si>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</si>
  <si>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</si>
  <si>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</si>
  <si>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</si>
  <si>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</si>
  <si>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</si>
  <si>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</si>
  <si>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</si>
  <si>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</si>
  <si>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</si>
  <si>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</si>
  <si>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</si>
  <si>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</si>
  <si>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</si>
  <si>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</si>
  <si>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</si>
  <si>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</si>
  <si>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</si>
  <si>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</si>
  <si>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</si>
  <si>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</si>
  <si>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</si>
  <si>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</si>
  <si>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</si>
  <si>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</si>
  <si>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</si>
  <si>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</si>
  <si>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</si>
  <si>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</si>
  <si>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</si>
  <si>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</si>
  <si>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</si>
  <si>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</si>
  <si>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</si>
  <si>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</si>
  <si>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</si>
  <si>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</si>
  <si>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</si>
  <si>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</si>
  <si>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</si>
  <si>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</si>
  <si>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</si>
  <si>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</si>
  <si>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</si>
  <si>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</si>
  <si>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</si>
  <si>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</si>
  <si>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</si>
  <si>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</si>
  <si>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</si>
  <si>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</si>
  <si>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</si>
  <si>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</si>
  <si>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</si>
  <si>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</si>
  <si>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</si>
  <si>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</si>
  <si>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</si>
  <si>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</si>
  <si>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</si>
  <si>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</si>
  <si>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</si>
  <si>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</si>
  <si>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</si>
  <si>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</si>
  <si>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</si>
  <si>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</si>
  <si>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</si>
  <si>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</si>
  <si>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</si>
  <si>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</si>
  <si>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</si>
  <si>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</si>
  <si>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</si>
  <si>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line 1/col. 4</t>
  </si>
  <si>
    <t>line13/col.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</si>
  <si>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</si>
  <si>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</si>
  <si>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</si>
  <si>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</si>
  <si>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</si>
  <si>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</si>
  <si>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</si>
  <si>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</si>
  <si>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</si>
  <si>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</si>
  <si>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</si>
  <si>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</si>
  <si>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</si>
  <si>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</si>
  <si>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</si>
  <si>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</si>
  <si>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line28/col. 4</t>
  </si>
  <si>
    <t>line33/col. 4</t>
  </si>
  <si>
    <t>line35/col. 4</t>
  </si>
  <si>
    <t>Worksheet S-3, Part II, sum of lines 28, 33, and 35/col. 4</t>
  </si>
  <si>
    <t>line7.01/col. 5</t>
  </si>
  <si>
    <t>Overhead Allocation</t>
  </si>
  <si>
    <t>Sub-Tot-C = line2+line3+line4.01+line5+line6+line7+line7.01+line8+line9+line10</t>
  </si>
  <si>
    <t>line13/col.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</si>
  <si>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</si>
  <si>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</si>
  <si>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</si>
  <si>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</si>
  <si>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</si>
  <si>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</si>
  <si>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</si>
  <si>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ex_rate = (S-3, Part II, Col. 5: line9 +line10)/rev_hrs</t>
  </si>
  <si>
    <t>exohsal = ex_rate * S-3, Part III line7/col. 4</t>
  </si>
  <si>
    <t>exohhrs = ex_rate * S-3, Part III line7/col. 5</t>
  </si>
  <si>
    <t>Sum of lines 1, 28, 33, and 35/col. 5</t>
  </si>
  <si>
    <t>MAC #</t>
  </si>
  <si>
    <t>line6/col. 5</t>
  </si>
  <si>
    <t>FY 2019 Final National AHWs by Subcategory</t>
  </si>
  <si>
    <t>Final FY 2019 National Adjusted Nurse AHW</t>
  </si>
  <si>
    <t>rev_hrs = Sub Total Hours - ((S-3, Part II. Col. 5: Line2+line3+line4.01+line5+line6+line7+line7.01+line8) + S-3, Part III line7, col. 5)</t>
  </si>
  <si>
    <t>line 25.50/col 4.</t>
  </si>
  <si>
    <t>line 25.51/col 4</t>
  </si>
  <si>
    <t>line 25.52/col 4</t>
  </si>
  <si>
    <t>line14.01/col. 4</t>
  </si>
  <si>
    <t>line14.02/col. 4</t>
  </si>
  <si>
    <t>line14.01/col. 5</t>
  </si>
  <si>
    <t>line14.02/col 5</t>
  </si>
  <si>
    <t>Sub-Tot-B = line11+line12+line13+line14+line15+line17+line22</t>
  </si>
  <si>
    <t>Sum of lines 1,  28, 33, 35/col. 4, and wage related costs on lines 25.50, 25.51, and 25.52</t>
  </si>
  <si>
    <t>ohwrc = (S-3, Part II, Col. 4: line17 + line22 + line 25.50 + line 25.51 + line 25.52) * oh_rate</t>
  </si>
  <si>
    <t>(These are inflated wages, from cell B101 from AHW calculator).</t>
  </si>
  <si>
    <t>(Revised hours from cell B102 from AHW calculator).</t>
  </si>
  <si>
    <t>(Should match AHW in cell B104 from AHW calculator).</t>
  </si>
  <si>
    <t>oh_rate = (S-3, Part III line7/col. 5 - S-3, Part II/col. 5: line 28 - line 33 - line 35) / ((rev_hrs - line 9 - line 10) + (S-3, Part III line7/col. 5 - line 28 - line 33 - line 35))</t>
  </si>
  <si>
    <t>Average Hourly Wage Calculation for the Fiscal Year 2023 Wage Index (Using Cost Reporting Periods Beginning Between 10/1/18-9/30/19</t>
  </si>
  <si>
    <t>Midpoint of Cost Reporting Period for FY 2023 Final Rule</t>
  </si>
  <si>
    <t>Spreadsheet for Final FY 2023 Calculation of Provider Occupational Mix AHW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</si>
</sst>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0.00000"/>
    <numFmt numFmtId="165" formatCode="0.0000"/>
    <numFmt numFmtId="166" formatCode="&quot;$&quot;#,##0.00"/>
    <numFmt numFmtId="167" formatCode="&quot;$&quot;#,##0"/>
    <numFmt numFmtId="168" formatCode="mm/dd/yy;@"/>
    <numFmt numFmtId="169" formatCode="#,##0.0000000000"/>
    <numFmt numFmtId="170" formatCode="_(* #,##0_);_(* \(#,##0\);_(* &quot;-&quot;??_);_(@_)"/>
    <numFmt numFmtId="171" formatCode="_(* #,##0.00000_);_(* \(#,##0.00000\);_(* &quot;-&quot;??_);_(@_)"/>
    <numFmt numFmtId="172" formatCode="0.000%"/>
    <numFmt numFmtId="173" formatCode="#,##0.00000"/>
  </numFmts>
  <fonts count="2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3" fillId="0" borderId="0" xfId="0" applyFont="1" applyAlignment="1">
      <alignment horizontal="left"/>
    </xf>
    <xf numFmtId="0" fontId="6" fillId="0" borderId="0" xfId="0" applyFont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Border="1"/>
    <xf numFmtId="3" fontId="0" fillId="0" borderId="1" xfId="0" applyNumberFormat="1" applyBorder="1"/>
    <xf numFmtId="3" fontId="0" fillId="0" borderId="1" xfId="0" quotePrefix="1" applyNumberFormat="1" applyBorder="1"/>
    <xf numFmtId="168" fontId="0" fillId="0" borderId="1" xfId="0" applyNumberFormat="1" applyBorder="1" applyAlignment="1">
      <alignment horizontal="left"/>
    </xf>
    <xf numFmtId="0" fontId="1" fillId="0" borderId="1" xfId="0" applyFont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2" fillId="0" borderId="0" xfId="0" quotePrefix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2" fillId="0" borderId="0" xfId="0" quotePrefix="1" applyFont="1" applyAlignment="1">
      <alignment horizontal="right" wrapText="1"/>
    </xf>
    <xf numFmtId="10" fontId="1" fillId="0" borderId="1" xfId="0" applyNumberFormat="1" applyFont="1" applyBorder="1"/>
    <xf numFmtId="166" fontId="2" fillId="0" borderId="1" xfId="0" quotePrefix="1" applyNumberFormat="1" applyFont="1" applyBorder="1" applyAlignment="1">
      <alignment horizontal="right"/>
    </xf>
    <xf numFmtId="0" fontId="1" fillId="0" borderId="1" xfId="0" quotePrefix="1" applyFont="1" applyBorder="1"/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/>
    <xf numFmtId="166" fontId="5" fillId="0" borderId="1" xfId="0" quotePrefix="1" applyNumberFormat="1" applyFont="1" applyBorder="1" applyAlignment="1">
      <alignment horizontal="right"/>
    </xf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Border="1"/>
    <xf numFmtId="10" fontId="2" fillId="0" borderId="1" xfId="0" applyNumberFormat="1" applyFont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" fontId="2" fillId="0" borderId="0" xfId="0" applyNumberFormat="1" applyFont="1"/>
    <xf numFmtId="0" fontId="2" fillId="0" borderId="4" xfId="0" applyFont="1" applyBorder="1"/>
    <xf numFmtId="0" fontId="2" fillId="0" borderId="5" xfId="0" applyFont="1" applyBorder="1" applyAlignment="1">
      <alignment wrapText="1"/>
    </xf>
    <xf numFmtId="0" fontId="2" fillId="0" borderId="6" xfId="0" applyFont="1" applyBorder="1"/>
    <xf numFmtId="0" fontId="2" fillId="0" borderId="7" xfId="0" applyFont="1" applyBorder="1"/>
    <xf numFmtId="0" fontId="5" fillId="6" borderId="1" xfId="0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Font="1" applyFill="1" applyBorder="1" applyAlignment="1">
      <alignment horizontal="right"/>
    </xf>
    <xf numFmtId="167" fontId="5" fillId="6" borderId="1" xfId="0" applyNumberFormat="1" applyFont="1" applyFill="1" applyBorder="1"/>
    <xf numFmtId="0" fontId="5" fillId="6" borderId="1" xfId="0" applyFont="1" applyFill="1" applyBorder="1" applyAlignment="1">
      <alignment wrapText="1"/>
    </xf>
    <xf numFmtId="167" fontId="5" fillId="6" borderId="1" xfId="0" applyNumberFormat="1" applyFont="1" applyFill="1" applyBorder="1" applyAlignment="1">
      <alignment wrapText="1"/>
    </xf>
    <xf numFmtId="0" fontId="5" fillId="6" borderId="3" xfId="0" applyFont="1" applyFill="1" applyBorder="1"/>
    <xf numFmtId="167" fontId="5" fillId="6" borderId="3" xfId="0" quotePrefix="1" applyNumberFormat="1" applyFont="1" applyFill="1" applyBorder="1" applyAlignment="1">
      <alignment horizontal="right"/>
    </xf>
    <xf numFmtId="3" fontId="2" fillId="0" borderId="0" xfId="0" applyNumberFormat="1" applyFont="1"/>
    <xf numFmtId="0" fontId="5" fillId="0" borderId="1" xfId="0" applyFont="1" applyBorder="1"/>
    <xf numFmtId="3" fontId="5" fillId="0" borderId="1" xfId="0" applyNumberFormat="1" applyFont="1" applyBorder="1"/>
    <xf numFmtId="169" fontId="1" fillId="0" borderId="0" xfId="0" applyNumberFormat="1" applyFont="1"/>
    <xf numFmtId="0" fontId="16" fillId="0" borderId="0" xfId="0" applyFont="1"/>
    <xf numFmtId="0" fontId="15" fillId="0" borderId="8" xfId="0" applyFont="1" applyBorder="1"/>
    <xf numFmtId="0" fontId="15" fillId="0" borderId="9" xfId="0" applyFont="1" applyBorder="1"/>
    <xf numFmtId="3" fontId="0" fillId="0" borderId="0" xfId="0" applyNumberFormat="1"/>
    <xf numFmtId="3" fontId="1" fillId="0" borderId="0" xfId="0" applyNumberFormat="1" applyFont="1"/>
    <xf numFmtId="168" fontId="2" fillId="0" borderId="1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Border="1"/>
    <xf numFmtId="14" fontId="2" fillId="0" borderId="0" xfId="0" applyNumberFormat="1" applyFont="1"/>
    <xf numFmtId="165" fontId="2" fillId="0" borderId="0" xfId="0" applyNumberFormat="1" applyFont="1" applyAlignment="1">
      <alignment wrapText="1"/>
    </xf>
    <xf numFmtId="4" fontId="0" fillId="0" borderId="0" xfId="0" applyNumberFormat="1"/>
    <xf numFmtId="0" fontId="1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8" fillId="9" borderId="0" xfId="0" applyFont="1" applyFill="1"/>
    <xf numFmtId="0" fontId="1" fillId="5" borderId="13" xfId="0" applyFont="1" applyFill="1" applyBorder="1" applyAlignment="1">
      <alignment horizontal="center" vertical="top"/>
    </xf>
    <xf numFmtId="0" fontId="1" fillId="9" borderId="0" xfId="0" applyFont="1" applyFill="1"/>
    <xf numFmtId="0" fontId="2" fillId="9" borderId="0" xfId="0" applyFont="1" applyFill="1"/>
    <xf numFmtId="14" fontId="18" fillId="0" borderId="0" xfId="0" applyNumberFormat="1" applyFont="1"/>
    <xf numFmtId="0" fontId="13" fillId="10" borderId="1" xfId="0" quotePrefix="1" applyFont="1" applyFill="1" applyBorder="1" applyAlignment="1">
      <alignment horizontal="right"/>
    </xf>
    <xf numFmtId="0" fontId="20" fillId="0" borderId="1" xfId="0" applyFont="1" applyBorder="1"/>
    <xf numFmtId="164" fontId="20" fillId="0" borderId="1" xfId="0" applyNumberFormat="1" applyFont="1" applyBorder="1"/>
    <xf numFmtId="14" fontId="20" fillId="0" borderId="1" xfId="0" applyNumberFormat="1" applyFont="1" applyBorder="1"/>
    <xf numFmtId="166" fontId="13" fillId="3" borderId="1" xfId="0" quotePrefix="1" applyNumberFormat="1" applyFont="1" applyFill="1" applyBorder="1" applyAlignment="1">
      <alignment horizontal="right"/>
    </xf>
    <xf numFmtId="166" fontId="14" fillId="3" borderId="1" xfId="0" quotePrefix="1" applyNumberFormat="1" applyFont="1" applyFill="1" applyBorder="1" applyAlignment="1">
      <alignment horizontal="right"/>
    </xf>
    <xf numFmtId="170" fontId="0" fillId="0" borderId="0" xfId="1" applyNumberFormat="1" applyFont="1"/>
    <xf numFmtId="170" fontId="0" fillId="0" borderId="0" xfId="0" applyNumberFormat="1"/>
    <xf numFmtId="43" fontId="0" fillId="0" borderId="0" xfId="0" applyNumberFormat="1"/>
    <xf numFmtId="171" fontId="0" fillId="0" borderId="0" xfId="1" applyNumberFormat="1" applyFont="1"/>
    <xf numFmtId="0" fontId="0" fillId="0" borderId="0" xfId="0" applyAlignment="1">
      <alignment wrapText="1"/>
    </xf>
    <xf numFmtId="172" fontId="0" fillId="0" borderId="0" xfId="2" applyNumberFormat="1" applyFont="1"/>
    <xf numFmtId="170" fontId="1" fillId="0" borderId="0" xfId="0" applyNumberFormat="1" applyFont="1"/>
    <xf numFmtId="0" fontId="2" fillId="0" borderId="0" xfId="0" quotePrefix="1" applyFont="1"/>
    <xf numFmtId="0" fontId="5" fillId="0" borderId="0" xfId="0" applyFont="1"/>
    <xf numFmtId="3" fontId="5" fillId="0" borderId="0" xfId="0" applyNumberFormat="1" applyFont="1"/>
    <xf numFmtId="173" fontId="5" fillId="3" borderId="1" xfId="0" applyNumberFormat="1" applyFont="1" applyFill="1" applyBorder="1"/>
    <xf numFmtId="0" fontId="21" fillId="0" borderId="0" xfId="0" applyFont="1"/>
    <xf numFmtId="43" fontId="0" fillId="0" borderId="0" xfId="1" applyFont="1"/>
    <xf numFmtId="170" fontId="1" fillId="0" borderId="0" xfId="1" applyNumberFormat="1" applyFont="1"/>
    <xf numFmtId="164" fontId="0" fillId="0" borderId="0" xfId="0" applyNumberFormat="1"/>
    <xf numFmtId="172" fontId="1" fillId="0" borderId="1" xfId="0" applyNumberFormat="1" applyFont="1" applyBorder="1"/>
    <xf numFmtId="165" fontId="3" fillId="2" borderId="0" xfId="0" applyNumberFormat="1" applyFont="1" applyFill="1"/>
    <xf numFmtId="165" fontId="0" fillId="0" borderId="0" xfId="0" applyNumberFormat="1"/>
    <xf numFmtId="166" fontId="2" fillId="0" borderId="0" xfId="0" applyNumberFormat="1" applyFont="1"/>
    <xf numFmtId="164" fontId="1" fillId="0" borderId="1" xfId="0" quotePrefix="1" applyNumberFormat="1" applyFont="1" applyBorder="1"/>
    <xf numFmtId="165" fontId="2" fillId="0" borderId="0" xfId="0" applyNumberFormat="1" applyFont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8" borderId="8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>
          <a:extLst>
            <a:ext uri="{FF2B5EF4-FFF2-40B4-BE49-F238E27FC236}">
              <a16:creationId xmlns:a16="http://schemas.microsoft.com/office/drawing/2014/main" id="{00000000-0008-0000-0100-000031040000}"/>
            </a:ext>
          </a:extLst>
        </xdr:cNvPr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J148"/>
  <sheetViews>
    <sheetView tabSelected="1" zoomScaleNormal="100" workbookViewId="0">
      <pane ySplit="3" topLeftCell="A4" activePane="bottomLeft" state="frozen"/>
      <selection pane="bottomLeft" activeCell="A4" sqref="A4:B4"/>
    </sheetView>
  </sheetViews>
  <sheetFormatPr defaultRowHeight="12.5" x14ac:dyDescent="0.25"/>
  <cols>
    <col min="1" max="1" width="36.1796875" customWidth="1"/>
    <col min="2" max="2" width="31.26953125" customWidth="1"/>
    <col min="3" max="3" width="13.81640625" customWidth="1"/>
    <col min="4" max="4" width="66.81640625" customWidth="1"/>
    <col min="5" max="5" width="11.1796875" bestFit="1" customWidth="1"/>
    <col min="6" max="6" width="37.1796875" hidden="1" customWidth="1"/>
    <col min="7" max="7" width="27.54296875" customWidth="1"/>
    <col min="8" max="8" width="5.54296875" hidden="1" customWidth="1"/>
    <col min="9" max="9" width="0.1796875" hidden="1" customWidth="1"/>
    <col min="10" max="10" width="11.7265625" hidden="1" customWidth="1"/>
  </cols>
  <sheetData>
    <row r="1" spans="1:10" s="65" customFormat="1" ht="14" x14ac:dyDescent="0.3">
      <c r="A1" s="118" t="s">
        <v>156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14" x14ac:dyDescent="0.3">
      <c r="A2" s="75" t="s">
        <v>132</v>
      </c>
      <c r="B2" s="76"/>
      <c r="C2" s="1"/>
      <c r="D2" s="1"/>
      <c r="E2" s="1"/>
      <c r="F2" s="1"/>
      <c r="G2" s="1"/>
    </row>
    <row r="3" spans="1:10" ht="13" x14ac:dyDescent="0.3">
      <c r="A3" s="81"/>
      <c r="B3" s="1"/>
      <c r="C3" s="1"/>
      <c r="D3" s="1"/>
      <c r="E3" s="1"/>
      <c r="F3" s="1"/>
      <c r="G3" s="1"/>
    </row>
    <row r="4" spans="1:10" ht="13" x14ac:dyDescent="0.3">
      <c r="A4" s="116" t="s">
        <v>27</v>
      </c>
      <c r="B4" s="116"/>
      <c r="C4" s="1"/>
      <c r="D4" s="1"/>
      <c r="E4" s="1"/>
      <c r="F4" s="1"/>
    </row>
    <row r="5" spans="1:10" ht="13" x14ac:dyDescent="0.3">
      <c r="A5" s="19" t="s">
        <v>137</v>
      </c>
      <c r="B5" s="74"/>
      <c r="C5" s="1"/>
      <c r="D5" s="1"/>
      <c r="E5" s="1"/>
      <c r="F5" s="1"/>
      <c r="G5" s="1"/>
    </row>
    <row r="6" spans="1:10" ht="13" x14ac:dyDescent="0.3">
      <c r="A6" s="19" t="s">
        <v>25</v>
      </c>
      <c r="B6" s="74"/>
      <c r="C6" s="1"/>
      <c r="D6" s="1"/>
      <c r="E6" s="1"/>
      <c r="F6" s="1"/>
      <c r="G6" s="1"/>
    </row>
    <row r="7" spans="1:10" ht="13" x14ac:dyDescent="0.3">
      <c r="A7" s="19" t="s">
        <v>92</v>
      </c>
      <c r="B7" s="70"/>
      <c r="C7" s="1"/>
      <c r="D7" s="1"/>
      <c r="E7" s="1"/>
      <c r="F7" s="1"/>
      <c r="G7" s="1"/>
    </row>
    <row r="8" spans="1:10" ht="13" x14ac:dyDescent="0.3">
      <c r="A8" s="19" t="s">
        <v>93</v>
      </c>
      <c r="B8" s="18"/>
      <c r="C8" s="1"/>
      <c r="D8" s="1"/>
      <c r="E8" s="73"/>
      <c r="F8" s="1"/>
      <c r="G8" s="1"/>
    </row>
    <row r="9" spans="1:10" ht="13" x14ac:dyDescent="0.3">
      <c r="A9" s="13" t="s">
        <v>91</v>
      </c>
      <c r="B9" s="72" t="str">
        <f>IF(B8=""," ",B7+(DAYS360(B7,B8)/2))</f>
        <v xml:space="preserve"> </v>
      </c>
      <c r="C9" s="1"/>
      <c r="D9" s="1"/>
      <c r="F9" s="1"/>
    </row>
    <row r="10" spans="1:10" ht="13" x14ac:dyDescent="0.3">
      <c r="A10" s="13" t="s">
        <v>96</v>
      </c>
      <c r="B10" s="13">
        <f>(B8-B7)+1</f>
        <v>1</v>
      </c>
      <c r="D10" s="1"/>
      <c r="F10" s="1"/>
      <c r="G10" s="1"/>
    </row>
    <row r="11" spans="1:10" ht="13" x14ac:dyDescent="0.3">
      <c r="A11" s="13" t="s">
        <v>97</v>
      </c>
      <c r="B11" s="13">
        <f>365/B10</f>
        <v>365</v>
      </c>
      <c r="D11" s="1"/>
      <c r="F11" s="1"/>
      <c r="G11" s="1"/>
    </row>
    <row r="12" spans="1:10" ht="13" x14ac:dyDescent="0.3">
      <c r="A12" s="71"/>
      <c r="B12" s="71"/>
      <c r="D12" s="1"/>
      <c r="F12" s="1"/>
      <c r="G12" s="1"/>
    </row>
    <row r="13" spans="1:10" ht="13" x14ac:dyDescent="0.3">
      <c r="A13" s="7" t="s">
        <v>76</v>
      </c>
      <c r="B13" s="8"/>
    </row>
    <row r="14" spans="1:10" ht="13" x14ac:dyDescent="0.3">
      <c r="A14" s="9"/>
      <c r="B14" s="10"/>
    </row>
    <row r="15" spans="1:10" ht="13" x14ac:dyDescent="0.3">
      <c r="A15" s="116" t="s">
        <v>10</v>
      </c>
      <c r="B15" s="116"/>
    </row>
    <row r="16" spans="1:10" x14ac:dyDescent="0.25">
      <c r="A16" s="11" t="s">
        <v>100</v>
      </c>
      <c r="B16" s="12">
        <v>0</v>
      </c>
    </row>
    <row r="17" spans="1:10" x14ac:dyDescent="0.25">
      <c r="G17" s="3"/>
    </row>
    <row r="18" spans="1:10" ht="13" x14ac:dyDescent="0.3">
      <c r="A18" s="116" t="s">
        <v>9</v>
      </c>
      <c r="B18" s="116"/>
    </row>
    <row r="19" spans="1:10" x14ac:dyDescent="0.25">
      <c r="A19" s="11" t="s">
        <v>1</v>
      </c>
      <c r="B19" s="12">
        <v>0</v>
      </c>
    </row>
    <row r="20" spans="1:10" x14ac:dyDescent="0.25">
      <c r="A20" s="11" t="s">
        <v>3</v>
      </c>
      <c r="B20" s="12">
        <v>0</v>
      </c>
    </row>
    <row r="21" spans="1:10" x14ac:dyDescent="0.25">
      <c r="A21" s="11" t="s">
        <v>12</v>
      </c>
      <c r="B21" s="12">
        <v>0</v>
      </c>
    </row>
    <row r="22" spans="1:10" x14ac:dyDescent="0.25">
      <c r="A22" s="11" t="s">
        <v>4</v>
      </c>
      <c r="B22" s="12">
        <v>0</v>
      </c>
    </row>
    <row r="23" spans="1:10" x14ac:dyDescent="0.25">
      <c r="A23" s="15" t="s">
        <v>2</v>
      </c>
      <c r="B23" s="12">
        <v>0</v>
      </c>
    </row>
    <row r="24" spans="1:10" x14ac:dyDescent="0.25">
      <c r="A24" s="15" t="s">
        <v>5</v>
      </c>
      <c r="B24" s="12">
        <v>0</v>
      </c>
    </row>
    <row r="25" spans="1:10" x14ac:dyDescent="0.25">
      <c r="A25" s="15" t="s">
        <v>113</v>
      </c>
      <c r="B25" s="12">
        <v>0</v>
      </c>
    </row>
    <row r="26" spans="1:10" x14ac:dyDescent="0.25">
      <c r="A26" s="15" t="s">
        <v>13</v>
      </c>
      <c r="B26" s="12">
        <v>0</v>
      </c>
    </row>
    <row r="27" spans="1:10" x14ac:dyDescent="0.25">
      <c r="A27" s="15" t="s">
        <v>14</v>
      </c>
      <c r="B27" s="12">
        <v>0</v>
      </c>
    </row>
    <row r="28" spans="1:10" x14ac:dyDescent="0.25">
      <c r="A28" s="15" t="s">
        <v>15</v>
      </c>
      <c r="B28" s="12">
        <v>0</v>
      </c>
    </row>
    <row r="29" spans="1:10" ht="13" x14ac:dyDescent="0.3">
      <c r="A29" s="13" t="s">
        <v>65</v>
      </c>
      <c r="B29" s="14">
        <f>B19+B20+B21+B22+B23+B24+B25+B26+B27+B28</f>
        <v>0</v>
      </c>
      <c r="C29" s="1" t="s">
        <v>114</v>
      </c>
      <c r="D29" s="1"/>
      <c r="E29" s="1"/>
      <c r="F29" s="1"/>
      <c r="G29" s="1"/>
      <c r="H29" s="1"/>
      <c r="I29" s="1"/>
      <c r="J29" s="1"/>
    </row>
    <row r="30" spans="1:10" x14ac:dyDescent="0.25">
      <c r="A30" s="15" t="s">
        <v>16</v>
      </c>
      <c r="B30" s="12">
        <v>0</v>
      </c>
    </row>
    <row r="31" spans="1:10" x14ac:dyDescent="0.25">
      <c r="A31" s="15" t="s">
        <v>17</v>
      </c>
      <c r="B31" s="12">
        <v>0</v>
      </c>
    </row>
    <row r="32" spans="1:10" x14ac:dyDescent="0.25">
      <c r="A32" s="15" t="s">
        <v>101</v>
      </c>
      <c r="B32" s="12">
        <v>0</v>
      </c>
    </row>
    <row r="33" spans="1:10" x14ac:dyDescent="0.25">
      <c r="A33" s="15" t="s">
        <v>145</v>
      </c>
      <c r="B33" s="12">
        <v>0</v>
      </c>
    </row>
    <row r="34" spans="1:10" x14ac:dyDescent="0.25">
      <c r="A34" s="15" t="s">
        <v>146</v>
      </c>
      <c r="B34" s="12">
        <v>0</v>
      </c>
    </row>
    <row r="35" spans="1:10" x14ac:dyDescent="0.25">
      <c r="A35" s="15" t="s">
        <v>115</v>
      </c>
      <c r="B35" s="12">
        <v>0</v>
      </c>
    </row>
    <row r="36" spans="1:10" x14ac:dyDescent="0.25">
      <c r="A36" s="15" t="s">
        <v>116</v>
      </c>
      <c r="B36" s="12">
        <v>0</v>
      </c>
    </row>
    <row r="37" spans="1:10" ht="13" x14ac:dyDescent="0.3">
      <c r="A37" s="15" t="s">
        <v>117</v>
      </c>
      <c r="B37" s="12">
        <v>0</v>
      </c>
      <c r="C37" s="1"/>
      <c r="D37" s="1"/>
      <c r="E37" s="3"/>
      <c r="F37" s="1"/>
      <c r="H37" s="1"/>
      <c r="I37" s="1"/>
      <c r="J37" s="1"/>
    </row>
    <row r="38" spans="1:10" ht="13" x14ac:dyDescent="0.3">
      <c r="A38" s="15" t="s">
        <v>142</v>
      </c>
      <c r="B38" s="12">
        <v>0</v>
      </c>
      <c r="D38" s="1"/>
      <c r="E38" s="3"/>
      <c r="F38" s="1"/>
      <c r="H38" s="1"/>
      <c r="I38" s="1"/>
      <c r="J38" s="1"/>
    </row>
    <row r="39" spans="1:10" ht="13" x14ac:dyDescent="0.3">
      <c r="A39" s="15" t="s">
        <v>143</v>
      </c>
      <c r="B39" s="12">
        <v>0</v>
      </c>
      <c r="C39" s="1"/>
      <c r="D39" s="1"/>
      <c r="E39" s="3"/>
      <c r="F39" s="1"/>
      <c r="H39" s="1"/>
      <c r="I39" s="1"/>
      <c r="J39" s="1"/>
    </row>
    <row r="40" spans="1:10" ht="13" x14ac:dyDescent="0.3">
      <c r="A40" s="15" t="s">
        <v>144</v>
      </c>
      <c r="B40" s="12">
        <v>0</v>
      </c>
      <c r="C40" s="1"/>
      <c r="E40" s="3"/>
    </row>
    <row r="41" spans="1:10" ht="13" x14ac:dyDescent="0.3">
      <c r="A41" s="13" t="s">
        <v>66</v>
      </c>
      <c r="B41" s="14">
        <f>B30+B31+B32+B33+B34+B35+B36+B37</f>
        <v>0</v>
      </c>
      <c r="C41" s="1" t="s">
        <v>149</v>
      </c>
      <c r="D41" s="1"/>
      <c r="E41" s="1"/>
      <c r="F41" s="1"/>
      <c r="G41" s="1"/>
      <c r="H41" s="1"/>
      <c r="I41" s="1"/>
      <c r="J41" s="1"/>
    </row>
    <row r="42" spans="1:10" ht="13" x14ac:dyDescent="0.3">
      <c r="A42" s="102"/>
      <c r="B42" s="103"/>
      <c r="C42" s="1"/>
      <c r="D42" s="1"/>
      <c r="E42" s="1"/>
      <c r="F42" s="1"/>
      <c r="G42" s="1"/>
      <c r="H42" s="1"/>
      <c r="I42" s="1"/>
      <c r="J42" s="1"/>
    </row>
    <row r="43" spans="1:10" ht="13" x14ac:dyDescent="0.3">
      <c r="A43" s="116" t="s">
        <v>57</v>
      </c>
      <c r="B43" s="116"/>
      <c r="D43" s="1"/>
      <c r="E43" s="1"/>
      <c r="F43" s="1"/>
      <c r="G43" s="1"/>
      <c r="H43" s="1"/>
      <c r="I43" s="1"/>
      <c r="J43" s="1"/>
    </row>
    <row r="44" spans="1:10" ht="13" x14ac:dyDescent="0.3">
      <c r="A44" s="15" t="s">
        <v>118</v>
      </c>
      <c r="B44" s="12">
        <v>0</v>
      </c>
      <c r="D44" s="1"/>
      <c r="E44" s="1"/>
      <c r="F44" s="1"/>
      <c r="H44" s="1"/>
      <c r="I44" s="1"/>
      <c r="J44" s="1"/>
    </row>
    <row r="45" spans="1:10" ht="13" x14ac:dyDescent="0.3">
      <c r="A45" s="15" t="s">
        <v>119</v>
      </c>
      <c r="B45" s="12">
        <v>0</v>
      </c>
      <c r="D45" s="1"/>
      <c r="E45" s="1"/>
      <c r="F45" s="1"/>
      <c r="H45" s="1"/>
      <c r="I45" s="1"/>
      <c r="J45" s="1"/>
    </row>
    <row r="46" spans="1:10" ht="13" x14ac:dyDescent="0.3">
      <c r="A46" s="15" t="s">
        <v>120</v>
      </c>
      <c r="B46" s="12">
        <v>0</v>
      </c>
      <c r="D46" s="1"/>
      <c r="E46" s="1"/>
      <c r="F46" s="1"/>
      <c r="H46" s="1"/>
      <c r="I46" s="1"/>
      <c r="J46" s="1"/>
    </row>
    <row r="47" spans="1:10" ht="26" x14ac:dyDescent="0.3">
      <c r="A47" s="20" t="s">
        <v>71</v>
      </c>
      <c r="B47" s="14">
        <f>SUM(B44:B46)</f>
        <v>0</v>
      </c>
      <c r="C47" s="1" t="s">
        <v>121</v>
      </c>
      <c r="D47" s="1"/>
      <c r="E47" s="1"/>
      <c r="F47" s="1"/>
      <c r="G47" s="1"/>
      <c r="H47" s="1"/>
      <c r="I47" s="1"/>
      <c r="J47" s="1"/>
    </row>
    <row r="48" spans="1:10" ht="13" x14ac:dyDescent="0.3">
      <c r="A48" s="15"/>
      <c r="B48" s="12"/>
      <c r="C48" s="1"/>
      <c r="D48" s="1"/>
      <c r="E48" s="1"/>
      <c r="F48" s="1"/>
      <c r="G48" s="1"/>
      <c r="H48" s="1"/>
      <c r="I48" s="1"/>
      <c r="J48" s="1"/>
    </row>
    <row r="49" spans="1:10" ht="13" x14ac:dyDescent="0.3">
      <c r="A49" s="13" t="s">
        <v>62</v>
      </c>
      <c r="B49" s="14">
        <f>B16+B47+SUM(B38:B40)</f>
        <v>0</v>
      </c>
      <c r="C49" s="1" t="s">
        <v>150</v>
      </c>
      <c r="D49" s="1"/>
      <c r="E49" s="1"/>
      <c r="F49" s="1"/>
      <c r="G49" s="1"/>
    </row>
    <row r="50" spans="1:10" ht="13" x14ac:dyDescent="0.3">
      <c r="A50" s="62"/>
      <c r="B50" s="63"/>
      <c r="C50" s="1"/>
    </row>
    <row r="51" spans="1:10" ht="13" x14ac:dyDescent="0.3">
      <c r="A51" s="13" t="s">
        <v>63</v>
      </c>
      <c r="B51" s="14">
        <f>B49-B29+B41</f>
        <v>0</v>
      </c>
      <c r="C51" s="1" t="s">
        <v>85</v>
      </c>
    </row>
    <row r="52" spans="1:10" x14ac:dyDescent="0.25">
      <c r="G52" s="68"/>
    </row>
    <row r="53" spans="1:10" ht="13" x14ac:dyDescent="0.3">
      <c r="A53" s="116" t="s">
        <v>18</v>
      </c>
      <c r="B53" s="116"/>
    </row>
    <row r="54" spans="1:10" x14ac:dyDescent="0.25">
      <c r="A54" s="11" t="s">
        <v>102</v>
      </c>
      <c r="B54" s="12">
        <v>0</v>
      </c>
      <c r="C54" s="68"/>
    </row>
    <row r="55" spans="1:10" x14ac:dyDescent="0.25">
      <c r="B55" s="3"/>
      <c r="G55" s="68"/>
    </row>
    <row r="56" spans="1:10" ht="13" x14ac:dyDescent="0.3">
      <c r="A56" s="116" t="s">
        <v>11</v>
      </c>
      <c r="B56" s="116"/>
    </row>
    <row r="57" spans="1:10" x14ac:dyDescent="0.25">
      <c r="A57" s="11" t="s">
        <v>103</v>
      </c>
      <c r="B57" s="12">
        <v>0</v>
      </c>
      <c r="E57" s="3"/>
    </row>
    <row r="58" spans="1:10" x14ac:dyDescent="0.25">
      <c r="A58" s="11" t="s">
        <v>104</v>
      </c>
      <c r="B58" s="12">
        <v>0</v>
      </c>
      <c r="E58" s="3"/>
    </row>
    <row r="59" spans="1:10" x14ac:dyDescent="0.25">
      <c r="A59" s="11" t="s">
        <v>105</v>
      </c>
      <c r="B59" s="12">
        <v>0</v>
      </c>
    </row>
    <row r="60" spans="1:10" x14ac:dyDescent="0.25">
      <c r="A60" s="11" t="s">
        <v>106</v>
      </c>
      <c r="B60" s="12">
        <v>0</v>
      </c>
    </row>
    <row r="61" spans="1:10" x14ac:dyDescent="0.25">
      <c r="A61" s="15" t="s">
        <v>138</v>
      </c>
      <c r="B61" s="12">
        <v>0</v>
      </c>
    </row>
    <row r="62" spans="1:10" x14ac:dyDescent="0.25">
      <c r="A62" s="15" t="s">
        <v>107</v>
      </c>
      <c r="B62" s="12">
        <v>0</v>
      </c>
    </row>
    <row r="63" spans="1:10" x14ac:dyDescent="0.25">
      <c r="A63" s="15" t="s">
        <v>122</v>
      </c>
      <c r="B63" s="12">
        <v>0</v>
      </c>
    </row>
    <row r="64" spans="1:10" ht="13" x14ac:dyDescent="0.3">
      <c r="A64" s="15" t="s">
        <v>108</v>
      </c>
      <c r="B64" s="12">
        <v>0</v>
      </c>
      <c r="D64" s="1"/>
      <c r="E64" s="3"/>
      <c r="F64" s="1"/>
      <c r="H64" s="1"/>
      <c r="I64" s="1"/>
      <c r="J64" s="1"/>
    </row>
    <row r="65" spans="1:10" ht="13" x14ac:dyDescent="0.3">
      <c r="A65" s="15" t="s">
        <v>109</v>
      </c>
      <c r="B65" s="12">
        <v>0</v>
      </c>
      <c r="D65" s="1"/>
      <c r="F65" s="1"/>
    </row>
    <row r="66" spans="1:10" x14ac:dyDescent="0.25">
      <c r="A66" s="15" t="s">
        <v>110</v>
      </c>
      <c r="B66" s="12">
        <v>0</v>
      </c>
    </row>
    <row r="67" spans="1:10" ht="13" x14ac:dyDescent="0.3">
      <c r="A67" s="13" t="s">
        <v>67</v>
      </c>
      <c r="B67" s="14">
        <f>B57+B58+B59+B60+B61+B62+B63+B64+B65+B66</f>
        <v>0</v>
      </c>
      <c r="C67" s="1" t="s">
        <v>124</v>
      </c>
    </row>
    <row r="68" spans="1:10" x14ac:dyDescent="0.25">
      <c r="A68" s="15" t="s">
        <v>111</v>
      </c>
      <c r="B68" s="12">
        <v>0</v>
      </c>
    </row>
    <row r="69" spans="1:10" x14ac:dyDescent="0.25">
      <c r="A69" s="15" t="s">
        <v>112</v>
      </c>
      <c r="B69" s="12">
        <v>0</v>
      </c>
    </row>
    <row r="70" spans="1:10" ht="13" x14ac:dyDescent="0.3">
      <c r="A70" s="15" t="s">
        <v>125</v>
      </c>
      <c r="B70" s="12">
        <v>0</v>
      </c>
      <c r="C70" s="1"/>
      <c r="D70" s="1"/>
      <c r="E70" s="3"/>
      <c r="F70" s="1"/>
    </row>
    <row r="71" spans="1:10" ht="13" x14ac:dyDescent="0.3">
      <c r="A71" s="15" t="s">
        <v>147</v>
      </c>
      <c r="B71" s="12">
        <v>0</v>
      </c>
      <c r="C71" s="1"/>
      <c r="D71" s="1"/>
      <c r="E71" s="3"/>
      <c r="F71" s="1"/>
    </row>
    <row r="72" spans="1:10" ht="13" x14ac:dyDescent="0.3">
      <c r="A72" s="15" t="s">
        <v>148</v>
      </c>
      <c r="B72" s="12">
        <v>0</v>
      </c>
      <c r="D72" s="1"/>
      <c r="E72" s="3"/>
      <c r="F72" s="1"/>
    </row>
    <row r="73" spans="1:10" ht="13" x14ac:dyDescent="0.3">
      <c r="A73" s="15" t="s">
        <v>126</v>
      </c>
      <c r="B73" s="12">
        <v>0</v>
      </c>
      <c r="C73" s="1"/>
      <c r="D73" s="1"/>
      <c r="E73" s="3"/>
      <c r="F73" s="1"/>
      <c r="H73" s="1"/>
      <c r="I73" s="1"/>
      <c r="J73" s="1"/>
    </row>
    <row r="74" spans="1:10" ht="13" x14ac:dyDescent="0.3">
      <c r="A74" s="13" t="s">
        <v>68</v>
      </c>
      <c r="B74" s="14">
        <f>B68+B69+B70+B71+B72+B73</f>
        <v>0</v>
      </c>
      <c r="C74" s="1" t="s">
        <v>127</v>
      </c>
      <c r="D74" s="1"/>
      <c r="E74" s="69"/>
      <c r="F74" s="1"/>
      <c r="G74" s="1"/>
      <c r="H74" s="1"/>
      <c r="I74" s="1"/>
      <c r="J74" s="1"/>
    </row>
    <row r="75" spans="1:10" ht="13" x14ac:dyDescent="0.3">
      <c r="A75" s="1"/>
      <c r="C75" s="1"/>
      <c r="D75" s="1"/>
      <c r="E75" s="1"/>
      <c r="F75" s="1"/>
      <c r="G75" s="1"/>
      <c r="H75" s="1"/>
      <c r="I75" s="1"/>
      <c r="J75" s="1"/>
    </row>
    <row r="76" spans="1:10" ht="13" x14ac:dyDescent="0.3">
      <c r="A76" s="116" t="s">
        <v>58</v>
      </c>
      <c r="B76" s="116"/>
      <c r="C76" s="82" t="s">
        <v>123</v>
      </c>
      <c r="D76" s="1"/>
      <c r="E76" s="1"/>
      <c r="F76" s="1"/>
      <c r="G76" s="1"/>
      <c r="H76" s="1"/>
      <c r="I76" s="1"/>
      <c r="J76" s="1"/>
    </row>
    <row r="77" spans="1:10" ht="13" x14ac:dyDescent="0.3">
      <c r="A77" s="15" t="s">
        <v>128</v>
      </c>
      <c r="B77" s="12">
        <v>0</v>
      </c>
      <c r="D77" s="1"/>
      <c r="E77" s="3"/>
      <c r="F77" s="1"/>
      <c r="H77" s="1"/>
      <c r="I77" s="1"/>
      <c r="J77" s="1"/>
    </row>
    <row r="78" spans="1:10" ht="13" x14ac:dyDescent="0.3">
      <c r="A78" s="15" t="s">
        <v>129</v>
      </c>
      <c r="B78" s="12">
        <v>0</v>
      </c>
      <c r="D78" s="1"/>
      <c r="E78" s="3"/>
      <c r="F78" s="1"/>
      <c r="H78" s="1"/>
      <c r="I78" s="1"/>
      <c r="J78" s="1"/>
    </row>
    <row r="79" spans="1:10" ht="13" x14ac:dyDescent="0.3">
      <c r="A79" s="15" t="s">
        <v>130</v>
      </c>
      <c r="B79" s="12">
        <v>0</v>
      </c>
      <c r="D79" s="1"/>
      <c r="E79" s="3"/>
      <c r="F79" s="1"/>
      <c r="H79" s="1"/>
      <c r="I79" s="1"/>
      <c r="J79" s="1"/>
    </row>
    <row r="80" spans="1:10" ht="13" x14ac:dyDescent="0.3">
      <c r="A80" s="20" t="s">
        <v>72</v>
      </c>
      <c r="B80" s="14">
        <f>SUM(B77:B79)</f>
        <v>0</v>
      </c>
      <c r="C80" s="1" t="s">
        <v>131</v>
      </c>
      <c r="D80" s="1"/>
      <c r="E80" s="1"/>
      <c r="F80" s="1"/>
      <c r="G80" s="1"/>
      <c r="H80" s="1"/>
      <c r="I80" s="1"/>
      <c r="J80" s="1"/>
    </row>
    <row r="81" spans="1:10" ht="13" x14ac:dyDescent="0.3">
      <c r="A81" s="15"/>
      <c r="B81" s="12"/>
      <c r="C81" s="1"/>
      <c r="D81" s="1"/>
      <c r="E81" s="1"/>
      <c r="F81" s="1"/>
      <c r="G81" s="1"/>
      <c r="H81" s="1"/>
      <c r="I81" s="1"/>
      <c r="J81" s="1"/>
    </row>
    <row r="82" spans="1:10" ht="13" x14ac:dyDescent="0.3">
      <c r="A82" s="13" t="s">
        <v>61</v>
      </c>
      <c r="B82" s="14">
        <f>B54+B80</f>
        <v>0</v>
      </c>
      <c r="C82" s="1" t="s">
        <v>136</v>
      </c>
      <c r="D82" s="1"/>
      <c r="E82" s="1"/>
      <c r="F82" s="1"/>
      <c r="G82" s="1"/>
    </row>
    <row r="83" spans="1:10" ht="13" x14ac:dyDescent="0.3">
      <c r="A83" s="3"/>
      <c r="B83" s="61"/>
      <c r="C83" s="1"/>
      <c r="D83" s="1"/>
      <c r="E83" s="1"/>
      <c r="F83" s="1"/>
      <c r="G83" s="1"/>
    </row>
    <row r="84" spans="1:10" ht="13" x14ac:dyDescent="0.3">
      <c r="A84" s="13" t="s">
        <v>64</v>
      </c>
      <c r="B84" s="14">
        <f>B82-B67+B74</f>
        <v>0</v>
      </c>
      <c r="C84" s="1" t="s">
        <v>86</v>
      </c>
      <c r="D84" s="1"/>
      <c r="E84" s="69"/>
      <c r="F84" s="1"/>
      <c r="G84" s="1"/>
    </row>
    <row r="85" spans="1:10" ht="13" x14ac:dyDescent="0.3">
      <c r="A85" s="1"/>
      <c r="B85" s="1"/>
      <c r="D85" s="1"/>
      <c r="E85" s="1"/>
      <c r="F85" s="1"/>
      <c r="G85" s="1"/>
    </row>
    <row r="86" spans="1:10" ht="13" x14ac:dyDescent="0.3">
      <c r="A86" s="7" t="s">
        <v>77</v>
      </c>
      <c r="B86" s="5"/>
      <c r="D86" s="1"/>
      <c r="E86" s="1"/>
      <c r="F86" s="1"/>
      <c r="G86" s="64"/>
    </row>
    <row r="87" spans="1:10" ht="13" x14ac:dyDescent="0.3">
      <c r="A87" s="116" t="s">
        <v>78</v>
      </c>
      <c r="B87" s="116"/>
      <c r="C87" s="1"/>
      <c r="D87" s="1"/>
      <c r="E87" s="1"/>
      <c r="F87" s="1"/>
      <c r="G87" s="1"/>
    </row>
    <row r="88" spans="1:10" ht="13" x14ac:dyDescent="0.3">
      <c r="A88" s="15" t="s">
        <v>5</v>
      </c>
      <c r="B88" s="17">
        <v>0</v>
      </c>
      <c r="D88" s="1"/>
      <c r="E88" s="3"/>
      <c r="F88" s="1"/>
    </row>
    <row r="89" spans="1:10" ht="13" x14ac:dyDescent="0.3">
      <c r="A89" s="15" t="s">
        <v>107</v>
      </c>
      <c r="B89" s="16">
        <v>0</v>
      </c>
      <c r="E89" s="3"/>
      <c r="F89" s="1"/>
      <c r="H89" s="1"/>
    </row>
    <row r="90" spans="1:10" ht="13" x14ac:dyDescent="0.3">
      <c r="A90" s="1"/>
      <c r="F90" s="1"/>
      <c r="G90" s="1"/>
      <c r="H90" s="1"/>
    </row>
    <row r="91" spans="1:10" ht="13" x14ac:dyDescent="0.3">
      <c r="A91" s="117" t="s">
        <v>75</v>
      </c>
      <c r="B91" s="117"/>
      <c r="D91" t="s">
        <v>0</v>
      </c>
      <c r="F91" s="1"/>
      <c r="G91" s="1"/>
      <c r="H91" s="1"/>
    </row>
    <row r="92" spans="1:10" ht="13" x14ac:dyDescent="0.3">
      <c r="A92" s="13" t="s">
        <v>26</v>
      </c>
      <c r="B92" s="14">
        <f>IF(B82=0,0,B82-(B57+B58+B59+B60+B61+B62+B63+B64+B89))</f>
        <v>0</v>
      </c>
      <c r="C92" s="1" t="s">
        <v>141</v>
      </c>
      <c r="F92" s="1"/>
      <c r="G92" s="1"/>
      <c r="H92" s="1"/>
    </row>
    <row r="93" spans="1:10" ht="13" x14ac:dyDescent="0.3">
      <c r="A93" s="13" t="s">
        <v>19</v>
      </c>
      <c r="B93" s="13">
        <f>IF(B82=0,0,ROUND((B65+B66)/B92,5))</f>
        <v>0</v>
      </c>
      <c r="C93" s="1" t="s">
        <v>133</v>
      </c>
      <c r="F93" s="1"/>
      <c r="G93" s="1"/>
      <c r="H93" s="1"/>
    </row>
    <row r="94" spans="1:10" ht="13" x14ac:dyDescent="0.3">
      <c r="A94" s="13" t="s">
        <v>20</v>
      </c>
      <c r="B94" s="14">
        <f>IF(B93=0,0,ROUND(B93*B88,2))</f>
        <v>0</v>
      </c>
      <c r="C94" s="1" t="s">
        <v>134</v>
      </c>
      <c r="F94" s="1"/>
      <c r="G94" s="1"/>
      <c r="H94" s="1"/>
    </row>
    <row r="95" spans="1:10" ht="13" x14ac:dyDescent="0.3">
      <c r="A95" s="13" t="s">
        <v>21</v>
      </c>
      <c r="B95" s="14">
        <f>IF(B93=0,0,ROUND(B93*B89,1))</f>
        <v>0</v>
      </c>
      <c r="C95" s="1" t="s">
        <v>135</v>
      </c>
      <c r="F95" s="1"/>
      <c r="G95" s="1"/>
      <c r="H95" s="1"/>
    </row>
    <row r="96" spans="1:10" ht="13" x14ac:dyDescent="0.3">
      <c r="A96" s="13" t="s">
        <v>22</v>
      </c>
      <c r="B96" s="13">
        <f>IF(B92=0,0,ROUND((B89-B80)/((B92-B65-B66)+(B89-B80)),5))</f>
        <v>0</v>
      </c>
      <c r="C96" s="1" t="s">
        <v>155</v>
      </c>
      <c r="F96" s="1"/>
      <c r="G96" s="1"/>
      <c r="H96" s="1"/>
      <c r="I96" s="1"/>
    </row>
    <row r="97" spans="1:10" ht="13" x14ac:dyDescent="0.3">
      <c r="A97" s="13" t="s">
        <v>23</v>
      </c>
      <c r="B97" s="14">
        <f>IF(B96=0,0,ROUND((B36+B37+B38+B39+B40)*B96,2))</f>
        <v>0</v>
      </c>
      <c r="C97" s="1" t="s">
        <v>151</v>
      </c>
      <c r="D97" s="1"/>
      <c r="E97" s="1"/>
      <c r="F97" s="1"/>
      <c r="G97" s="1"/>
      <c r="H97" s="1"/>
      <c r="I97" s="1"/>
      <c r="J97" s="1"/>
    </row>
    <row r="98" spans="1:10" ht="13" x14ac:dyDescent="0.3">
      <c r="A98" s="13" t="s">
        <v>24</v>
      </c>
      <c r="B98" s="14">
        <f>IF(B97=0,0,ROUND(B97*B93,2))</f>
        <v>0</v>
      </c>
      <c r="C98" s="1" t="s">
        <v>69</v>
      </c>
      <c r="F98" s="1"/>
      <c r="G98" s="1"/>
      <c r="H98" s="1"/>
      <c r="I98" s="1"/>
    </row>
    <row r="99" spans="1:10" ht="13" x14ac:dyDescent="0.3">
      <c r="A99" s="13" t="s">
        <v>6</v>
      </c>
      <c r="B99" s="14">
        <f>IF(B51=0,0,B51-(B94+B98))</f>
        <v>0</v>
      </c>
      <c r="C99" s="1" t="s">
        <v>70</v>
      </c>
      <c r="F99" s="1"/>
      <c r="G99" s="1"/>
      <c r="H99" s="1"/>
      <c r="I99" s="1"/>
    </row>
    <row r="100" spans="1:10" ht="13" x14ac:dyDescent="0.3">
      <c r="A100" s="13" t="s">
        <v>87</v>
      </c>
      <c r="B100" s="104">
        <f>IF('Inflation Factor Table'!A21=" ",1,VLOOKUP('Inflation Factor Table'!A21,'Inflation Factor Table'!A3:B20,2))</f>
        <v>1</v>
      </c>
      <c r="C100" s="77" t="s">
        <v>94</v>
      </c>
    </row>
    <row r="101" spans="1:10" ht="28.5" customHeight="1" x14ac:dyDescent="0.3">
      <c r="A101" s="13" t="s">
        <v>8</v>
      </c>
      <c r="B101" s="14">
        <f>IF(B99=0,0,IF(OR(B10&lt;360,OR(B10&gt;370)),ROUND(B11*B99*B100,2),ROUND(B99*B100,2)))</f>
        <v>0</v>
      </c>
      <c r="C101" s="1" t="s">
        <v>99</v>
      </c>
      <c r="F101" s="1"/>
      <c r="G101" s="1"/>
      <c r="H101" s="1"/>
      <c r="I101" s="1"/>
    </row>
    <row r="102" spans="1:10" ht="13" x14ac:dyDescent="0.3">
      <c r="A102" s="13" t="s">
        <v>7</v>
      </c>
      <c r="B102" s="14">
        <f>IF(B84=0,0,IF(OR(B10&lt;360,OR(B10&gt;370)),ROUND((B84-B95)*B11,2),ROUND(B84-B95,2)))</f>
        <v>0</v>
      </c>
      <c r="C102" s="1" t="s">
        <v>98</v>
      </c>
      <c r="E102" s="1"/>
      <c r="F102" s="1"/>
      <c r="G102" s="1"/>
      <c r="H102" s="1"/>
      <c r="I102" s="1"/>
    </row>
    <row r="103" spans="1:10" ht="13" x14ac:dyDescent="0.3">
      <c r="A103" s="1"/>
      <c r="B103" s="1"/>
      <c r="C103" t="s">
        <v>0</v>
      </c>
    </row>
    <row r="104" spans="1:10" ht="13" x14ac:dyDescent="0.3">
      <c r="A104" s="21" t="s">
        <v>74</v>
      </c>
      <c r="B104" s="110">
        <f>IF(B101=0,0,ROUND(B101/B102,4))</f>
        <v>0</v>
      </c>
      <c r="C104" s="1" t="s">
        <v>73</v>
      </c>
    </row>
    <row r="105" spans="1:10" ht="13" x14ac:dyDescent="0.3">
      <c r="A105" s="1"/>
      <c r="B105" s="2"/>
    </row>
    <row r="106" spans="1:10" ht="13" x14ac:dyDescent="0.3">
      <c r="A106" s="1"/>
      <c r="E106" s="1"/>
      <c r="F106" s="1"/>
      <c r="G106" s="1"/>
      <c r="H106" s="1"/>
    </row>
    <row r="107" spans="1:10" x14ac:dyDescent="0.25">
      <c r="B107" s="111"/>
    </row>
    <row r="108" spans="1:10" x14ac:dyDescent="0.25">
      <c r="B108" s="68"/>
    </row>
    <row r="109" spans="1:10" x14ac:dyDescent="0.25">
      <c r="A109" s="3"/>
      <c r="B109" s="80"/>
    </row>
    <row r="110" spans="1:10" x14ac:dyDescent="0.25">
      <c r="B110" s="80"/>
    </row>
    <row r="113" spans="1:7" x14ac:dyDescent="0.25">
      <c r="B113" s="94"/>
    </row>
    <row r="114" spans="1:7" x14ac:dyDescent="0.25">
      <c r="B114" s="94"/>
      <c r="G114" s="68"/>
    </row>
    <row r="115" spans="1:7" x14ac:dyDescent="0.25">
      <c r="B115" s="94"/>
      <c r="G115" s="95"/>
    </row>
    <row r="116" spans="1:7" x14ac:dyDescent="0.25">
      <c r="B116" s="94"/>
      <c r="G116" s="68"/>
    </row>
    <row r="117" spans="1:7" ht="13" x14ac:dyDescent="0.3">
      <c r="B117" s="97"/>
      <c r="G117" s="100"/>
    </row>
    <row r="118" spans="1:7" x14ac:dyDescent="0.25">
      <c r="B118" s="94"/>
      <c r="G118" s="99"/>
    </row>
    <row r="119" spans="1:7" x14ac:dyDescent="0.25">
      <c r="B119" s="94"/>
      <c r="E119" s="95"/>
    </row>
    <row r="120" spans="1:7" x14ac:dyDescent="0.25">
      <c r="B120" s="97"/>
      <c r="G120" s="101"/>
    </row>
    <row r="121" spans="1:7" x14ac:dyDescent="0.25">
      <c r="B121" s="94"/>
      <c r="G121" s="96"/>
    </row>
    <row r="122" spans="1:7" x14ac:dyDescent="0.25">
      <c r="B122" s="94"/>
    </row>
    <row r="123" spans="1:7" x14ac:dyDescent="0.25">
      <c r="B123" s="94"/>
    </row>
    <row r="124" spans="1:7" ht="13" x14ac:dyDescent="0.3">
      <c r="A124" s="1"/>
      <c r="B124" s="107"/>
    </row>
    <row r="125" spans="1:7" x14ac:dyDescent="0.25">
      <c r="B125" s="106"/>
      <c r="G125" s="105"/>
    </row>
    <row r="126" spans="1:7" x14ac:dyDescent="0.25">
      <c r="B126" s="106"/>
    </row>
    <row r="127" spans="1:7" x14ac:dyDescent="0.25">
      <c r="B127" s="94"/>
    </row>
    <row r="129" spans="2:2" x14ac:dyDescent="0.25">
      <c r="B129" s="68"/>
    </row>
    <row r="148" spans="7:7" x14ac:dyDescent="0.25">
      <c r="G148" s="98"/>
    </row>
  </sheetData>
  <sheetProtection sheet="1" objects="1" scenarios="1"/>
  <protectedRanges>
    <protectedRange sqref="B5:B8 B16 B54 B88:B89 B19:B28 B30:B40 B44:B46 B57:B66 B68:B73 B77:B79" name="Range1"/>
  </protectedRanges>
  <mergeCells count="10">
    <mergeCell ref="A56:B56"/>
    <mergeCell ref="A76:B76"/>
    <mergeCell ref="A87:B87"/>
    <mergeCell ref="A91:B91"/>
    <mergeCell ref="A1:J1"/>
    <mergeCell ref="A4:B4"/>
    <mergeCell ref="A15:B15"/>
    <mergeCell ref="A18:B18"/>
    <mergeCell ref="A43:B43"/>
    <mergeCell ref="A53:B5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  <pageSetUpPr fitToPage="1"/>
  </sheetPr>
  <dimension ref="A1:K123"/>
  <sheetViews>
    <sheetView zoomScaleNormal="100" workbookViewId="0">
      <pane ySplit="2" topLeftCell="A3" activePane="bottomLeft" state="frozen"/>
      <selection pane="bottomLeft" activeCell="A2" sqref="A2:F2"/>
    </sheetView>
  </sheetViews>
  <sheetFormatPr defaultColWidth="9.1796875" defaultRowHeight="13" x14ac:dyDescent="0.3"/>
  <cols>
    <col min="1" max="1" width="47.1796875" style="1" customWidth="1"/>
    <col min="2" max="2" width="14" style="26" customWidth="1"/>
    <col min="3" max="3" width="11.1796875" style="3" customWidth="1"/>
    <col min="4" max="4" width="13.453125" style="3" customWidth="1"/>
    <col min="5" max="5" width="17.453125" style="3" customWidth="1"/>
    <col min="6" max="6" width="10.26953125" style="3" customWidth="1"/>
    <col min="7" max="7" width="19" style="3" customWidth="1"/>
    <col min="8" max="8" width="12.453125" style="3" customWidth="1"/>
    <col min="9" max="9" width="9.81640625" style="3" bestFit="1" customWidth="1"/>
    <col min="10" max="10" width="10" style="3" bestFit="1" customWidth="1"/>
    <col min="11" max="11" width="12.26953125" style="3" customWidth="1"/>
    <col min="12" max="12" width="9" style="3" bestFit="1" customWidth="1"/>
    <col min="13" max="13" width="8" style="3" bestFit="1" customWidth="1"/>
    <col min="14" max="14" width="10.54296875" style="3" bestFit="1" customWidth="1"/>
    <col min="15" max="15" width="8" style="3" bestFit="1" customWidth="1"/>
    <col min="16" max="16" width="10" style="3" bestFit="1" customWidth="1"/>
    <col min="17" max="17" width="10.726562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4296875" style="3" bestFit="1" customWidth="1"/>
    <col min="23" max="23" width="9" style="3" bestFit="1" customWidth="1"/>
    <col min="24" max="24" width="12.1796875" style="3" bestFit="1" customWidth="1"/>
    <col min="25" max="25" width="16.54296875" style="3" bestFit="1" customWidth="1"/>
    <col min="26" max="26" width="14.54296875" style="3" bestFit="1" customWidth="1"/>
    <col min="27" max="27" width="12.7265625" style="3" bestFit="1" customWidth="1"/>
    <col min="28" max="28" width="12.54296875" style="3" bestFit="1" customWidth="1"/>
    <col min="29" max="29" width="10" style="3" bestFit="1" customWidth="1"/>
    <col min="30" max="30" width="10.1796875" style="3" bestFit="1" customWidth="1"/>
    <col min="31" max="31" width="5.7265625" style="3" bestFit="1" customWidth="1"/>
    <col min="32" max="33" width="12" style="3" bestFit="1" customWidth="1"/>
    <col min="34" max="34" width="10" style="3" bestFit="1" customWidth="1"/>
    <col min="35" max="35" width="11.1796875" style="3" bestFit="1" customWidth="1"/>
    <col min="36" max="36" width="15" style="3" bestFit="1" customWidth="1"/>
    <col min="37" max="37" width="11.1796875" style="3" bestFit="1" customWidth="1"/>
    <col min="38" max="38" width="10" style="3" bestFit="1" customWidth="1"/>
    <col min="39" max="39" width="11.26953125" style="3" bestFit="1" customWidth="1"/>
    <col min="40" max="40" width="15.7265625" style="3" bestFit="1" customWidth="1"/>
    <col min="41" max="41" width="10" style="3" bestFit="1" customWidth="1"/>
    <col min="42" max="42" width="14.26953125" style="3" bestFit="1" customWidth="1"/>
    <col min="43" max="43" width="15.7265625" style="3" bestFit="1" customWidth="1"/>
    <col min="44" max="44" width="9.453125" style="3" bestFit="1" customWidth="1"/>
    <col min="45" max="45" width="10" style="3" bestFit="1" customWidth="1"/>
    <col min="46" max="46" width="14.453125" style="3" bestFit="1" customWidth="1"/>
    <col min="47" max="48" width="18.7265625" style="3" bestFit="1" customWidth="1"/>
    <col min="49" max="49" width="11.81640625" style="3" bestFit="1" customWidth="1"/>
    <col min="50" max="50" width="16.1796875" style="3" bestFit="1" customWidth="1"/>
    <col min="51" max="51" width="23.7265625" style="3" bestFit="1" customWidth="1"/>
    <col min="52" max="52" width="21.7265625" style="3" bestFit="1" customWidth="1"/>
    <col min="53" max="53" width="15.1796875" style="3" bestFit="1" customWidth="1"/>
    <col min="54" max="55" width="11.453125" style="3" bestFit="1" customWidth="1"/>
    <col min="56" max="56" width="10.81640625" style="3" bestFit="1" customWidth="1"/>
    <col min="57" max="57" width="15.81640625" style="3" bestFit="1" customWidth="1"/>
    <col min="58" max="58" width="13.453125" style="3" bestFit="1" customWidth="1"/>
    <col min="59" max="59" width="12.726562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164062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265625" style="3" bestFit="1" customWidth="1"/>
    <col min="82" max="82" width="6.1796875" style="3" bestFit="1" customWidth="1"/>
    <col min="83" max="83" width="10.26953125" style="3" bestFit="1" customWidth="1"/>
    <col min="84" max="84" width="11.7265625" style="3" bestFit="1" customWidth="1"/>
    <col min="85" max="87" width="12" style="3" bestFit="1" customWidth="1"/>
    <col min="88" max="89" width="14.7265625" style="3" bestFit="1" customWidth="1"/>
    <col min="90" max="90" width="12" style="3" bestFit="1" customWidth="1"/>
    <col min="91" max="91" width="12.1796875" style="3" bestFit="1" customWidth="1"/>
    <col min="92" max="92" width="19.7265625" style="3" bestFit="1" customWidth="1"/>
    <col min="93" max="93" width="17.726562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6953125" style="3" bestFit="1" customWidth="1"/>
    <col min="109" max="110" width="16.54296875" style="3" bestFit="1" customWidth="1"/>
    <col min="111" max="111" width="16" style="3" bestFit="1" customWidth="1"/>
    <col min="112" max="112" width="21" style="3" bestFit="1" customWidth="1"/>
    <col min="113" max="113" width="18.54296875" style="3" bestFit="1" customWidth="1"/>
    <col min="114" max="114" width="18" style="3" bestFit="1" customWidth="1"/>
    <col min="115" max="115" width="20.26953125" style="3" bestFit="1" customWidth="1"/>
    <col min="116" max="116" width="19.1796875" style="3" bestFit="1" customWidth="1"/>
    <col min="117" max="117" width="12.81640625" style="3" bestFit="1" customWidth="1"/>
    <col min="118" max="16384" width="9.1796875" style="3"/>
  </cols>
  <sheetData>
    <row r="1" spans="1:10" s="65" customFormat="1" ht="16.5" customHeight="1" x14ac:dyDescent="0.3">
      <c r="A1" s="122" t="s">
        <v>158</v>
      </c>
      <c r="B1" s="122"/>
      <c r="C1" s="122"/>
      <c r="D1" s="122"/>
      <c r="E1" s="122"/>
      <c r="F1" s="122"/>
    </row>
    <row r="2" spans="1:10" s="65" customFormat="1" ht="14" x14ac:dyDescent="0.3">
      <c r="A2" s="120" t="s">
        <v>79</v>
      </c>
      <c r="B2" s="121"/>
      <c r="C2" s="121"/>
      <c r="D2" s="121"/>
      <c r="E2" s="121"/>
      <c r="F2" s="121"/>
      <c r="G2" s="66"/>
      <c r="H2" s="67"/>
    </row>
    <row r="3" spans="1:10" ht="12.5" x14ac:dyDescent="0.25">
      <c r="A3" s="25" t="s">
        <v>59</v>
      </c>
    </row>
    <row r="4" spans="1:10" ht="12.5" x14ac:dyDescent="0.25">
      <c r="A4" s="25" t="s">
        <v>80</v>
      </c>
    </row>
    <row r="5" spans="1:10" ht="12.5" x14ac:dyDescent="0.25">
      <c r="A5" s="25" t="s">
        <v>81</v>
      </c>
    </row>
    <row r="7" spans="1:10" x14ac:dyDescent="0.3">
      <c r="A7" s="27" t="s">
        <v>27</v>
      </c>
      <c r="B7" s="28"/>
    </row>
    <row r="8" spans="1:10" x14ac:dyDescent="0.3">
      <c r="A8" s="19" t="s">
        <v>28</v>
      </c>
      <c r="B8" s="88" t="str">
        <f>IF('AHW Calculator 2552-10'!B6="","",'AHW Calculator 2552-10'!B6)</f>
        <v/>
      </c>
    </row>
    <row r="9" spans="1:10" x14ac:dyDescent="0.3">
      <c r="A9" s="19" t="s">
        <v>137</v>
      </c>
      <c r="B9" s="88" t="str">
        <f>IF('AHW Calculator 2552-10'!B5="","",'AHW Calculator 2552-10'!B5)</f>
        <v/>
      </c>
    </row>
    <row r="10" spans="1:10" x14ac:dyDescent="0.3">
      <c r="A10" s="19" t="s">
        <v>29</v>
      </c>
      <c r="B10" s="29">
        <v>43466</v>
      </c>
    </row>
    <row r="11" spans="1:10" ht="13.5" thickBot="1" x14ac:dyDescent="0.35">
      <c r="A11" s="19" t="s">
        <v>30</v>
      </c>
      <c r="B11" s="29">
        <v>43830</v>
      </c>
    </row>
    <row r="12" spans="1:10" ht="13.5" thickBot="1" x14ac:dyDescent="0.35">
      <c r="B12" s="30"/>
      <c r="D12" s="31" t="s">
        <v>31</v>
      </c>
      <c r="E12" s="31" t="s">
        <v>32</v>
      </c>
      <c r="F12" s="31" t="s">
        <v>33</v>
      </c>
      <c r="G12" s="31" t="s">
        <v>34</v>
      </c>
      <c r="H12" s="31" t="s">
        <v>35</v>
      </c>
      <c r="I12" s="31" t="s">
        <v>36</v>
      </c>
    </row>
    <row r="13" spans="1:10" s="4" customFormat="1" ht="51" customHeight="1" x14ac:dyDescent="0.3">
      <c r="A13" s="32"/>
      <c r="B13" s="33" t="s">
        <v>37</v>
      </c>
      <c r="C13" s="33" t="s">
        <v>38</v>
      </c>
      <c r="D13" s="34" t="s">
        <v>39</v>
      </c>
      <c r="E13" s="34" t="s">
        <v>139</v>
      </c>
      <c r="F13" s="34" t="s">
        <v>40</v>
      </c>
      <c r="G13" s="34" t="s">
        <v>140</v>
      </c>
      <c r="H13" s="34" t="s">
        <v>41</v>
      </c>
      <c r="I13" s="34" t="s">
        <v>42</v>
      </c>
      <c r="J13" s="35"/>
    </row>
    <row r="14" spans="1:10" x14ac:dyDescent="0.3">
      <c r="A14" s="19" t="s">
        <v>90</v>
      </c>
      <c r="B14" s="22"/>
      <c r="C14" s="23"/>
      <c r="D14" s="109">
        <f>IF(OR(B14=0,OR(B14=0)),0,ROUND(B14/$B$18,5))</f>
        <v>0</v>
      </c>
      <c r="E14" s="92">
        <v>44.44</v>
      </c>
      <c r="F14" s="19">
        <f>IF(D14="","",ROUND(D14*E14,2))</f>
        <v>0</v>
      </c>
      <c r="G14" s="37"/>
      <c r="H14" s="38"/>
      <c r="I14" s="36"/>
      <c r="J14" s="24"/>
    </row>
    <row r="15" spans="1:10" x14ac:dyDescent="0.3">
      <c r="A15" s="19" t="s">
        <v>88</v>
      </c>
      <c r="B15" s="22"/>
      <c r="C15" s="23"/>
      <c r="D15" s="109">
        <f>IF(OR(B15=0,OR(B15="")),0,ROUND(B15/$B$18,5))</f>
        <v>0</v>
      </c>
      <c r="E15" s="92">
        <v>26.86</v>
      </c>
      <c r="F15" s="19">
        <f>IF(D15="","",ROUND(D15*E15,2))</f>
        <v>0</v>
      </c>
      <c r="G15" s="37"/>
      <c r="H15" s="38"/>
      <c r="I15" s="36"/>
      <c r="J15" s="24"/>
    </row>
    <row r="16" spans="1:10" x14ac:dyDescent="0.3">
      <c r="A16" s="19" t="s">
        <v>89</v>
      </c>
      <c r="B16" s="22"/>
      <c r="C16" s="23"/>
      <c r="D16" s="109">
        <f>IF(OR(B16=0,OR(B16="")),0,ROUND(B16/$B$18,5))</f>
        <v>0</v>
      </c>
      <c r="E16" s="92">
        <v>18.54</v>
      </c>
      <c r="F16" s="19">
        <f>IF(D16="","",ROUND(D16*E16,2))</f>
        <v>0</v>
      </c>
      <c r="G16" s="37"/>
      <c r="H16" s="38"/>
      <c r="I16" s="36"/>
      <c r="J16" s="24"/>
    </row>
    <row r="17" spans="1:11" x14ac:dyDescent="0.3">
      <c r="A17" s="19" t="s">
        <v>43</v>
      </c>
      <c r="B17" s="22"/>
      <c r="C17" s="23"/>
      <c r="D17" s="109">
        <f>IF(OR(B17=0,OR(B17="")),0,ROUND(B17/$B$18,5))</f>
        <v>0</v>
      </c>
      <c r="E17" s="92">
        <v>19.53</v>
      </c>
      <c r="F17" s="19">
        <f>IF(D17="","",ROUND(D17*E17,2))</f>
        <v>0</v>
      </c>
      <c r="G17" s="37"/>
      <c r="H17" s="38"/>
      <c r="I17" s="36"/>
      <c r="J17" s="24"/>
      <c r="K17" s="112"/>
    </row>
    <row r="18" spans="1:11" x14ac:dyDescent="0.3">
      <c r="A18" s="39" t="s">
        <v>44</v>
      </c>
      <c r="B18" s="40">
        <f>SUM(B14:B17)</f>
        <v>0</v>
      </c>
      <c r="C18" s="41">
        <f>SUM(C14:C17)</f>
        <v>0</v>
      </c>
      <c r="D18" s="36"/>
      <c r="E18" s="42"/>
      <c r="F18" s="19">
        <f>SUM(F14:F17)</f>
        <v>0</v>
      </c>
      <c r="G18" s="93">
        <v>37.380000000000003</v>
      </c>
      <c r="H18" s="113">
        <f>IF(F18=0,0,ROUND(G18/F18,5))</f>
        <v>0</v>
      </c>
      <c r="I18" s="36">
        <f>IF(C18=0,0,C18/C21)</f>
        <v>0</v>
      </c>
      <c r="J18" s="24"/>
    </row>
    <row r="19" spans="1:11" x14ac:dyDescent="0.3">
      <c r="A19" s="19"/>
      <c r="B19" s="43"/>
      <c r="C19" s="44"/>
      <c r="D19" s="45"/>
      <c r="E19" s="15"/>
      <c r="F19" s="15"/>
      <c r="G19" s="15"/>
      <c r="H19" s="15"/>
      <c r="I19" s="36"/>
    </row>
    <row r="20" spans="1:11" x14ac:dyDescent="0.3">
      <c r="A20" s="38" t="s">
        <v>45</v>
      </c>
      <c r="B20" s="22"/>
      <c r="C20" s="23"/>
      <c r="D20" s="45"/>
      <c r="E20" s="15"/>
      <c r="F20" s="46" t="s">
        <v>46</v>
      </c>
      <c r="G20" s="15"/>
      <c r="H20" s="15"/>
      <c r="I20" s="36">
        <f>IF(C20=0,0,C20/C21)</f>
        <v>0</v>
      </c>
    </row>
    <row r="21" spans="1:11" x14ac:dyDescent="0.3">
      <c r="A21" s="38" t="s">
        <v>47</v>
      </c>
      <c r="B21" s="47"/>
      <c r="C21" s="41"/>
      <c r="D21" s="45"/>
      <c r="E21" s="15"/>
      <c r="F21" s="45"/>
      <c r="G21" s="15"/>
      <c r="H21" s="15"/>
      <c r="I21" s="36"/>
    </row>
    <row r="23" spans="1:11" x14ac:dyDescent="0.3">
      <c r="A23" s="119" t="s">
        <v>60</v>
      </c>
      <c r="B23" s="119"/>
      <c r="C23" s="119"/>
      <c r="D23" s="119"/>
      <c r="E23" s="119"/>
      <c r="F23" s="119"/>
      <c r="G23" s="119"/>
      <c r="H23" s="119"/>
    </row>
    <row r="24" spans="1:11" x14ac:dyDescent="0.3">
      <c r="A24" s="59" t="s">
        <v>48</v>
      </c>
      <c r="B24" s="60">
        <f>'AHW Calculator 2552-10'!B101</f>
        <v>0</v>
      </c>
      <c r="C24" s="85" t="s">
        <v>152</v>
      </c>
      <c r="D24" s="86"/>
      <c r="E24" s="86"/>
      <c r="F24" s="86"/>
      <c r="G24" s="86"/>
      <c r="H24" s="83"/>
      <c r="I24" s="83"/>
      <c r="J24" s="83"/>
    </row>
    <row r="25" spans="1:11" x14ac:dyDescent="0.3">
      <c r="A25" s="53" t="s">
        <v>49</v>
      </c>
      <c r="B25" s="54">
        <f>'AHW Calculator 2552-10'!B102</f>
        <v>0</v>
      </c>
      <c r="C25" s="85" t="s">
        <v>153</v>
      </c>
      <c r="D25" s="86"/>
      <c r="E25" s="86"/>
      <c r="F25" s="86"/>
      <c r="G25" s="86"/>
      <c r="H25" s="83"/>
      <c r="I25" s="83"/>
      <c r="J25" s="83"/>
    </row>
    <row r="26" spans="1:11" x14ac:dyDescent="0.3">
      <c r="A26" s="53" t="s">
        <v>50</v>
      </c>
      <c r="B26" s="55">
        <f>IF(B24=0,0,ROUND(B24/B25,2))</f>
        <v>0</v>
      </c>
      <c r="C26" s="85" t="s">
        <v>154</v>
      </c>
      <c r="D26" s="86"/>
      <c r="E26" s="86"/>
      <c r="F26" s="86"/>
      <c r="G26" s="86"/>
      <c r="H26" s="83"/>
      <c r="I26" s="83"/>
      <c r="J26" s="83"/>
    </row>
    <row r="27" spans="1:11" ht="13.5" thickBot="1" x14ac:dyDescent="0.35">
      <c r="B27" s="24"/>
      <c r="E27" s="48"/>
      <c r="G27" s="48"/>
    </row>
    <row r="28" spans="1:11" x14ac:dyDescent="0.3">
      <c r="A28" s="53" t="s">
        <v>51</v>
      </c>
      <c r="B28" s="56">
        <f>IF(B24="",0,ROUND(($B$24*I18)*H18,2))</f>
        <v>0</v>
      </c>
      <c r="C28" s="49" t="s">
        <v>52</v>
      </c>
    </row>
    <row r="29" spans="1:11" s="4" customFormat="1" ht="13.5" thickBot="1" x14ac:dyDescent="0.35">
      <c r="A29" s="57" t="s">
        <v>53</v>
      </c>
      <c r="B29" s="58">
        <f>IF(B24="",0,ROUND(($B$24*I20),2))</f>
        <v>0</v>
      </c>
      <c r="C29" s="50" t="s">
        <v>52</v>
      </c>
    </row>
    <row r="30" spans="1:11" x14ac:dyDescent="0.3">
      <c r="A30" s="53" t="s">
        <v>54</v>
      </c>
      <c r="B30" s="56">
        <f>SUM(B28:B29)</f>
        <v>0</v>
      </c>
      <c r="C30" s="49" t="s">
        <v>55</v>
      </c>
    </row>
    <row r="31" spans="1:11" x14ac:dyDescent="0.3">
      <c r="C31" s="51"/>
    </row>
    <row r="32" spans="1:11" ht="13.5" thickBot="1" x14ac:dyDescent="0.35">
      <c r="A32" s="6" t="s">
        <v>56</v>
      </c>
      <c r="B32" s="115">
        <f>IF(B30=0,0,ROUND(B30/B25,2))</f>
        <v>0</v>
      </c>
      <c r="C32" s="52" t="s">
        <v>55</v>
      </c>
    </row>
    <row r="34" spans="2:2" x14ac:dyDescent="0.3">
      <c r="B34" s="114"/>
    </row>
    <row r="35" spans="2:2" x14ac:dyDescent="0.3">
      <c r="B35" s="3"/>
    </row>
    <row r="36" spans="2:2" x14ac:dyDescent="0.3">
      <c r="B36" s="3"/>
    </row>
    <row r="37" spans="2:2" s="3" customFormat="1" ht="12.5" x14ac:dyDescent="0.25">
      <c r="B37" s="26"/>
    </row>
    <row r="38" spans="2:2" s="3" customFormat="1" ht="12.5" x14ac:dyDescent="0.25">
      <c r="B38" s="26"/>
    </row>
    <row r="39" spans="2:2" s="3" customFormat="1" ht="12.5" x14ac:dyDescent="0.25">
      <c r="B39" s="26"/>
    </row>
    <row r="40" spans="2:2" s="3" customFormat="1" ht="12.5" x14ac:dyDescent="0.25">
      <c r="B40" s="26"/>
    </row>
    <row r="41" spans="2:2" s="3" customFormat="1" ht="12.5" x14ac:dyDescent="0.25">
      <c r="B41" s="26"/>
    </row>
    <row r="42" spans="2:2" s="3" customFormat="1" ht="12.5" x14ac:dyDescent="0.25">
      <c r="B42" s="26"/>
    </row>
    <row r="43" spans="2:2" s="3" customFormat="1" ht="12.5" x14ac:dyDescent="0.25">
      <c r="B43" s="26"/>
    </row>
    <row r="44" spans="2:2" s="3" customFormat="1" ht="12.5" x14ac:dyDescent="0.25">
      <c r="B44" s="26"/>
    </row>
    <row r="45" spans="2:2" s="3" customFormat="1" ht="12.5" x14ac:dyDescent="0.25">
      <c r="B45" s="26"/>
    </row>
    <row r="46" spans="2:2" s="3" customFormat="1" ht="12.5" x14ac:dyDescent="0.25">
      <c r="B46" s="26"/>
    </row>
    <row r="47" spans="2:2" s="3" customFormat="1" ht="12.5" x14ac:dyDescent="0.25">
      <c r="B47" s="26"/>
    </row>
    <row r="48" spans="2:2" s="3" customFormat="1" ht="12.5" x14ac:dyDescent="0.25">
      <c r="B48" s="26"/>
    </row>
    <row r="49" s="3" customFormat="1" ht="12.5" x14ac:dyDescent="0.25"/>
    <row r="50" s="3" customFormat="1" ht="12.5" x14ac:dyDescent="0.25"/>
    <row r="51" s="3" customFormat="1" ht="12.5" x14ac:dyDescent="0.25"/>
    <row r="52" s="3" customFormat="1" ht="12.5" x14ac:dyDescent="0.25"/>
    <row r="53" s="3" customFormat="1" ht="12.5" x14ac:dyDescent="0.25"/>
    <row r="54" s="3" customFormat="1" ht="12.5" x14ac:dyDescent="0.25"/>
    <row r="55" s="3" customFormat="1" ht="12.5" x14ac:dyDescent="0.25"/>
    <row r="56" s="3" customFormat="1" ht="12.5" x14ac:dyDescent="0.25"/>
    <row r="57" s="3" customFormat="1" ht="12.5" x14ac:dyDescent="0.25"/>
    <row r="58" s="3" customFormat="1" ht="12.5" x14ac:dyDescent="0.25"/>
    <row r="59" s="3" customFormat="1" ht="12.5" x14ac:dyDescent="0.25"/>
    <row r="60" s="3" customFormat="1" ht="12.5" x14ac:dyDescent="0.25"/>
    <row r="61" s="3" customFormat="1" ht="12.5" x14ac:dyDescent="0.25"/>
    <row r="62" s="3" customFormat="1" ht="12.5" x14ac:dyDescent="0.25"/>
    <row r="63" s="3" customFormat="1" ht="12.5" x14ac:dyDescent="0.25"/>
    <row r="64" s="3" customFormat="1" ht="12.5" x14ac:dyDescent="0.25"/>
    <row r="65" spans="8:8" s="3" customFormat="1" ht="12.5" x14ac:dyDescent="0.25"/>
    <row r="66" spans="8:8" s="3" customFormat="1" ht="12.5" x14ac:dyDescent="0.25">
      <c r="H66" s="78"/>
    </row>
    <row r="67" spans="8:8" s="3" customFormat="1" ht="12.5" x14ac:dyDescent="0.25">
      <c r="H67" s="78"/>
    </row>
    <row r="68" spans="8:8" s="3" customFormat="1" ht="12.5" x14ac:dyDescent="0.25"/>
    <row r="69" spans="8:8" s="3" customFormat="1" ht="12.5" x14ac:dyDescent="0.25"/>
    <row r="70" spans="8:8" s="3" customFormat="1" ht="12.5" x14ac:dyDescent="0.25"/>
    <row r="71" spans="8:8" s="3" customFormat="1" ht="12.5" x14ac:dyDescent="0.25"/>
    <row r="72" spans="8:8" s="3" customFormat="1" ht="12.5" x14ac:dyDescent="0.25"/>
    <row r="73" spans="8:8" s="3" customFormat="1" ht="12.5" x14ac:dyDescent="0.25"/>
    <row r="74" spans="8:8" s="3" customFormat="1" ht="12.5" x14ac:dyDescent="0.25"/>
    <row r="75" spans="8:8" s="3" customFormat="1" ht="12.5" x14ac:dyDescent="0.25"/>
    <row r="76" spans="8:8" s="3" customFormat="1" ht="12.5" x14ac:dyDescent="0.25"/>
    <row r="77" spans="8:8" s="3" customFormat="1" ht="12.5" x14ac:dyDescent="0.25"/>
    <row r="78" spans="8:8" s="3" customFormat="1" ht="12.5" x14ac:dyDescent="0.25"/>
    <row r="79" spans="8:8" s="3" customFormat="1" ht="12.5" x14ac:dyDescent="0.25"/>
    <row r="80" spans="8:8" s="3" customFormat="1" ht="12.5" x14ac:dyDescent="0.25"/>
    <row r="81" s="3" customFormat="1" ht="12.5" x14ac:dyDescent="0.25"/>
    <row r="82" s="3" customFormat="1" ht="12.5" x14ac:dyDescent="0.25"/>
    <row r="83" s="3" customFormat="1" ht="12.5" x14ac:dyDescent="0.25"/>
    <row r="84" s="3" customFormat="1" ht="12.5" x14ac:dyDescent="0.25"/>
    <row r="85" s="3" customFormat="1" ht="12.5" x14ac:dyDescent="0.25"/>
    <row r="86" s="3" customFormat="1" ht="12.5" x14ac:dyDescent="0.25"/>
    <row r="87" s="3" customFormat="1" ht="12.5" x14ac:dyDescent="0.25"/>
    <row r="88" s="3" customFormat="1" ht="12.5" x14ac:dyDescent="0.25"/>
    <row r="89" s="3" customFormat="1" ht="12.5" x14ac:dyDescent="0.25"/>
    <row r="90" s="3" customFormat="1" ht="12.5" x14ac:dyDescent="0.25"/>
    <row r="91" s="3" customFormat="1" ht="12.5" x14ac:dyDescent="0.25"/>
    <row r="92" s="3" customFormat="1" ht="12.5" x14ac:dyDescent="0.25"/>
    <row r="93" s="3" customFormat="1" ht="12.5" x14ac:dyDescent="0.25"/>
    <row r="94" s="3" customFormat="1" ht="12.5" x14ac:dyDescent="0.25"/>
    <row r="95" s="3" customFormat="1" ht="12.5" x14ac:dyDescent="0.25"/>
    <row r="96" s="3" customFormat="1" ht="12.5" x14ac:dyDescent="0.25"/>
    <row r="97" s="3" customFormat="1" ht="12.5" x14ac:dyDescent="0.25"/>
    <row r="98" s="3" customFormat="1" ht="12.5" x14ac:dyDescent="0.25"/>
    <row r="99" s="3" customFormat="1" ht="12.5" x14ac:dyDescent="0.25"/>
    <row r="100" s="3" customFormat="1" ht="12.5" x14ac:dyDescent="0.25"/>
    <row r="101" s="3" customFormat="1" ht="12.5" x14ac:dyDescent="0.25"/>
    <row r="102" s="3" customFormat="1" ht="12.5" x14ac:dyDescent="0.25"/>
    <row r="103" s="3" customFormat="1" ht="12.5" x14ac:dyDescent="0.25"/>
    <row r="104" s="3" customFormat="1" ht="12.5" x14ac:dyDescent="0.25"/>
    <row r="105" s="3" customFormat="1" ht="12.5" x14ac:dyDescent="0.25"/>
    <row r="106" s="3" customFormat="1" ht="12.5" x14ac:dyDescent="0.25"/>
    <row r="107" s="3" customFormat="1" ht="12.5" x14ac:dyDescent="0.25"/>
    <row r="108" s="3" customFormat="1" ht="12.5" x14ac:dyDescent="0.25"/>
    <row r="109" s="3" customFormat="1" ht="12.5" x14ac:dyDescent="0.25"/>
    <row r="110" s="3" customFormat="1" ht="12.5" x14ac:dyDescent="0.25"/>
    <row r="111" s="3" customFormat="1" ht="12.5" x14ac:dyDescent="0.25"/>
    <row r="112" s="3" customFormat="1" ht="12.5" x14ac:dyDescent="0.25"/>
    <row r="113" s="3" customFormat="1" ht="12.5" x14ac:dyDescent="0.25"/>
    <row r="114" s="3" customFormat="1" ht="12.5" x14ac:dyDescent="0.25"/>
    <row r="115" s="3" customFormat="1" ht="12.5" x14ac:dyDescent="0.25"/>
    <row r="116" s="3" customFormat="1" ht="12.5" x14ac:dyDescent="0.25"/>
    <row r="117" s="3" customFormat="1" ht="12.5" x14ac:dyDescent="0.25"/>
    <row r="118" s="3" customFormat="1" ht="12.5" x14ac:dyDescent="0.25"/>
    <row r="119" s="3" customFormat="1" ht="12.5" x14ac:dyDescent="0.25"/>
    <row r="120" s="3" customFormat="1" ht="12.5" x14ac:dyDescent="0.25"/>
    <row r="121" s="3" customFormat="1" ht="12.5" x14ac:dyDescent="0.25"/>
    <row r="122" s="3" customFormat="1" ht="12.5" x14ac:dyDescent="0.25"/>
    <row r="123" s="3" customFormat="1" ht="12.5" x14ac:dyDescent="0.25"/>
  </sheetData>
  <sheetProtection sheet="1" objects="1" scenarios="1"/>
  <protectedRanges>
    <protectedRange sqref="B20:C20 B14:C17 B10:B11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zoomScale="110" zoomScaleNormal="110" workbookViewId="0">
      <pane ySplit="2" topLeftCell="A3" activePane="bottomLeft" state="frozen"/>
      <selection pane="bottomLeft" activeCell="A2" sqref="A2"/>
    </sheetView>
  </sheetViews>
  <sheetFormatPr defaultColWidth="9.1796875" defaultRowHeight="12.5" x14ac:dyDescent="0.25"/>
  <cols>
    <col min="1" max="1" width="10.81640625" style="3" bestFit="1" customWidth="1"/>
    <col min="2" max="2" width="19.81640625" style="3" bestFit="1" customWidth="1"/>
    <col min="3" max="3" width="17.7265625" style="3" bestFit="1" customWidth="1"/>
    <col min="4" max="4" width="19.81640625" style="3" bestFit="1" customWidth="1"/>
    <col min="5" max="5" width="20.1796875" customWidth="1"/>
    <col min="6" max="16384" width="9.1796875" style="3"/>
  </cols>
  <sheetData>
    <row r="1" spans="1:5" ht="24.75" customHeight="1" x14ac:dyDescent="0.3">
      <c r="A1" s="123" t="s">
        <v>157</v>
      </c>
      <c r="B1" s="123"/>
      <c r="C1" s="123"/>
      <c r="D1" s="123"/>
    </row>
    <row r="2" spans="1:5" ht="13" x14ac:dyDescent="0.25">
      <c r="A2" s="84" t="s">
        <v>95</v>
      </c>
      <c r="B2" s="84" t="s">
        <v>84</v>
      </c>
      <c r="C2" s="84" t="s">
        <v>82</v>
      </c>
      <c r="D2" s="84" t="s">
        <v>83</v>
      </c>
    </row>
    <row r="3" spans="1:5" x14ac:dyDescent="0.25">
      <c r="A3" s="89">
        <v>1</v>
      </c>
      <c r="B3" s="90">
        <v>1.0340400000000001</v>
      </c>
      <c r="C3" s="91">
        <v>43387</v>
      </c>
      <c r="D3" s="91">
        <v>43419</v>
      </c>
      <c r="E3" s="108"/>
    </row>
    <row r="4" spans="1:5" x14ac:dyDescent="0.25">
      <c r="A4" s="89">
        <v>2</v>
      </c>
      <c r="B4" s="90">
        <v>1.0316799999999999</v>
      </c>
      <c r="C4" s="91">
        <v>43418</v>
      </c>
      <c r="D4" s="91">
        <v>43449</v>
      </c>
      <c r="E4" s="108"/>
    </row>
    <row r="5" spans="1:5" x14ac:dyDescent="0.25">
      <c r="A5" s="89">
        <v>3</v>
      </c>
      <c r="B5" s="90">
        <v>1.02929</v>
      </c>
      <c r="C5" s="91">
        <v>43448</v>
      </c>
      <c r="D5" s="91">
        <v>43480</v>
      </c>
      <c r="E5" s="108"/>
    </row>
    <row r="6" spans="1:5" x14ac:dyDescent="0.25">
      <c r="A6" s="89">
        <v>4</v>
      </c>
      <c r="B6" s="90">
        <v>1.02694</v>
      </c>
      <c r="C6" s="91">
        <v>43479</v>
      </c>
      <c r="D6" s="91">
        <v>43511</v>
      </c>
      <c r="E6" s="108"/>
    </row>
    <row r="7" spans="1:5" x14ac:dyDescent="0.25">
      <c r="A7" s="89">
        <v>5</v>
      </c>
      <c r="B7" s="90">
        <v>1.0246200000000001</v>
      </c>
      <c r="C7" s="91">
        <v>43510</v>
      </c>
      <c r="D7" s="91">
        <v>43539</v>
      </c>
      <c r="E7" s="108"/>
    </row>
    <row r="8" spans="1:5" x14ac:dyDescent="0.25">
      <c r="A8" s="89">
        <v>6</v>
      </c>
      <c r="B8" s="90">
        <v>1.02237</v>
      </c>
      <c r="C8" s="91">
        <v>43538</v>
      </c>
      <c r="D8" s="91">
        <v>43570</v>
      </c>
      <c r="E8" s="108"/>
    </row>
    <row r="9" spans="1:5" x14ac:dyDescent="0.25">
      <c r="A9" s="89">
        <v>7</v>
      </c>
      <c r="B9" s="90">
        <v>1.0202599999999999</v>
      </c>
      <c r="C9" s="91">
        <v>43569</v>
      </c>
      <c r="D9" s="91">
        <v>43600</v>
      </c>
      <c r="E9" s="108"/>
    </row>
    <row r="10" spans="1:5" x14ac:dyDescent="0.25">
      <c r="A10" s="89">
        <v>8</v>
      </c>
      <c r="B10" s="90">
        <v>1.0182599999999999</v>
      </c>
      <c r="C10" s="91">
        <v>43599</v>
      </c>
      <c r="D10" s="91">
        <v>43631</v>
      </c>
      <c r="E10" s="108"/>
    </row>
    <row r="11" spans="1:5" x14ac:dyDescent="0.25">
      <c r="A11" s="89">
        <v>9</v>
      </c>
      <c r="B11" s="90">
        <v>1.0163</v>
      </c>
      <c r="C11" s="91">
        <v>43630</v>
      </c>
      <c r="D11" s="91">
        <v>43661</v>
      </c>
      <c r="E11" s="108"/>
    </row>
    <row r="12" spans="1:5" x14ac:dyDescent="0.25">
      <c r="A12" s="89">
        <v>10</v>
      </c>
      <c r="B12" s="90">
        <v>1.0142899999999999</v>
      </c>
      <c r="C12" s="91">
        <v>43660</v>
      </c>
      <c r="D12" s="91">
        <v>43692</v>
      </c>
      <c r="E12" s="108"/>
    </row>
    <row r="13" spans="1:5" x14ac:dyDescent="0.25">
      <c r="A13" s="89">
        <v>11</v>
      </c>
      <c r="B13" s="90">
        <v>1.01223</v>
      </c>
      <c r="C13" s="91">
        <v>43691</v>
      </c>
      <c r="D13" s="91">
        <v>43723</v>
      </c>
      <c r="E13" s="108"/>
    </row>
    <row r="14" spans="1:5" x14ac:dyDescent="0.25">
      <c r="A14" s="89">
        <v>12</v>
      </c>
      <c r="B14" s="90">
        <v>1.0101500000000001</v>
      </c>
      <c r="C14" s="91">
        <v>43722</v>
      </c>
      <c r="D14" s="91">
        <v>43753</v>
      </c>
      <c r="E14" s="108"/>
    </row>
    <row r="15" spans="1:5" x14ac:dyDescent="0.25">
      <c r="A15" s="89">
        <v>13</v>
      </c>
      <c r="B15" s="90">
        <v>1.0080800000000001</v>
      </c>
      <c r="C15" s="91">
        <v>43752</v>
      </c>
      <c r="D15" s="91">
        <v>43784</v>
      </c>
      <c r="E15" s="108"/>
    </row>
    <row r="16" spans="1:5" x14ac:dyDescent="0.25">
      <c r="A16" s="89">
        <v>14</v>
      </c>
      <c r="B16" s="90">
        <v>1.0060100000000001</v>
      </c>
      <c r="C16" s="91">
        <v>43783</v>
      </c>
      <c r="D16" s="91">
        <v>43814</v>
      </c>
      <c r="E16" s="108"/>
    </row>
    <row r="17" spans="1:5" x14ac:dyDescent="0.25">
      <c r="A17" s="89">
        <v>15</v>
      </c>
      <c r="B17" s="90">
        <v>1.00397</v>
      </c>
      <c r="C17" s="91">
        <v>43813</v>
      </c>
      <c r="D17" s="91">
        <v>43845</v>
      </c>
      <c r="E17" s="108"/>
    </row>
    <row r="18" spans="1:5" x14ac:dyDescent="0.25">
      <c r="A18" s="89">
        <v>16</v>
      </c>
      <c r="B18" s="90">
        <v>1.00196</v>
      </c>
      <c r="C18" s="91">
        <v>43844</v>
      </c>
      <c r="D18" s="91">
        <v>43876</v>
      </c>
      <c r="E18" s="108"/>
    </row>
    <row r="19" spans="1:5" x14ac:dyDescent="0.25">
      <c r="A19" s="89">
        <v>17</v>
      </c>
      <c r="B19" s="90">
        <v>1</v>
      </c>
      <c r="C19" s="91">
        <v>43875</v>
      </c>
      <c r="D19" s="91">
        <v>43905</v>
      </c>
      <c r="E19" s="108"/>
    </row>
    <row r="20" spans="1:5" x14ac:dyDescent="0.25">
      <c r="A20" s="89">
        <v>18</v>
      </c>
      <c r="B20" s="90">
        <v>0.99807999999999997</v>
      </c>
      <c r="C20" s="91">
        <v>43904</v>
      </c>
      <c r="D20" s="91">
        <v>43936</v>
      </c>
      <c r="E20" s="108"/>
    </row>
    <row r="21" spans="1:5" x14ac:dyDescent="0.25">
      <c r="A21" s="3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</row>
    <row r="22" spans="1:5" ht="13" x14ac:dyDescent="0.3">
      <c r="A22" s="87"/>
    </row>
    <row r="25" spans="1:5" x14ac:dyDescent="0.25">
      <c r="A25" s="78"/>
    </row>
    <row r="26" spans="1:5" x14ac:dyDescent="0.25">
      <c r="A26" s="79"/>
    </row>
  </sheetData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2023-07-19T21:34:51Z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