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codeName="{3D1A710C-6663-3D7B-7F91-EC182F24A4BC}"/>
  <workbookPr codeName="ThisWorkbook" defaultThemeVersion="124226"/>
  <mc:AlternateContent xmlns:mc="http://schemas.openxmlformats.org/markup-compatibility/2006">
    <mc:Choice Requires="x15">
      <x15ac:absPath xmlns:x15ac="http://schemas.microsoft.com/office/spreadsheetml/2010/11/ac" url="C:\LisaArrington\Drupal\"/>
    </mc:Choice>
  </mc:AlternateContent>
  <xr:revisionPtr revIDLastSave="0" documentId="8_{1FA28932-A5DC-44B1-ACAE-1166F45C9C6F}" xr6:coauthVersionLast="36" xr6:coauthVersionMax="36" xr10:uidLastSave="{00000000-0000-0000-0000-000000000000}"/>
  <bookViews>
    <workbookView xWindow="0" yWindow="0" windowWidth="19200" windowHeight="8300" tabRatio="836" xr2:uid="{00000000-000D-0000-FFFF-FFFF00000000}"/>
  </bookViews>
  <sheets>
    <sheet name="Start Here" sheetId="27" r:id="rId1"/>
    <sheet name="Formula Reference" sheetId="28" r:id="rId2"/>
    <sheet name="Company Information" sheetId="26" r:id="rId3"/>
    <sheet name="Pt 1 Summary of Data" sheetId="4" r:id="rId4"/>
    <sheet name="Pt 2 Premium and Claims" sheetId="18" r:id="rId5"/>
    <sheet name="Pt 3 MLR and Rebate Calculation" sheetId="10" r:id="rId6"/>
    <sheet name="Pt 4 Rebate Disbursement" sheetId="16" r:id="rId7"/>
    <sheet name="Pt 5 Additional Responses" sheetId="22" r:id="rId8"/>
    <sheet name="PY Rebate Liability" sheetId="29" r:id="rId9"/>
    <sheet name="Attestation" sheetId="24" r:id="rId10"/>
    <sheet name="Reference Tables" sheetId="25" r:id="rId11"/>
  </sheets>
  <definedNames>
    <definedName name="ColumnTitleRegion1.B7.B18.6">'Pt 5 Additional Responses'!$B$7</definedName>
    <definedName name="ColumnTitleRegion2.B21.B32.6">'Pt 5 Additional Responses'!$B$21</definedName>
    <definedName name="ColumnTitleRegion4.L2.L52.9">'Reference Tables'!$R$2</definedName>
    <definedName name="ColumnTitleRegion5.N2.N4.9">'Reference Tables'!$T$2</definedName>
    <definedName name="_xlnm.Print_Area" localSheetId="9">Attestation!$A$1:$N$9</definedName>
    <definedName name="_xlnm.Print_Area" localSheetId="3">'Pt 1 Summary of Data'!$D$4:$AT$63</definedName>
    <definedName name="_xlnm.Print_Area" localSheetId="4">'Pt 2 Premium and Claims'!$D$4:$AT$61</definedName>
    <definedName name="_xlnm.Print_Area" localSheetId="5">'Pt 3 MLR and Rebate Calculation'!$C$4:$AL$54</definedName>
    <definedName name="_xlnm.Print_Area" localSheetId="6">'Pt 4 Rebate Disbursement'!$B$4:$K$26</definedName>
    <definedName name="_xlnm.Print_Titles" localSheetId="1">'Formula Reference'!$1:$2</definedName>
    <definedName name="_xlnm.Print_Titles" localSheetId="3">'Pt 1 Summary of Data'!$B:$C,'Pt 1 Summary of Data'!$3:$3</definedName>
    <definedName name="_xlnm.Print_Titles" localSheetId="4">'Pt 2 Premium and Claims'!$B:$C,'Pt 2 Premium and Claims'!$3:$3</definedName>
    <definedName name="_xlnm.Print_Titles" localSheetId="5">'Pt 3 MLR and Rebate Calculation'!$B:$B,'Pt 3 MLR and Rebate Calculation'!$3:$3</definedName>
    <definedName name="_xlnm.Print_Titles" localSheetId="6">'Pt 4 Rebate Disbursement'!$B:$B,'Pt 4 Rebate Disbursement'!$3:$3</definedName>
    <definedName name="TitleRegion1.A2.B48.2">'Formula Reference'!$A$2</definedName>
    <definedName name="TitleRegion1.A3.B11.9">'Reference Tables'!$A$3</definedName>
    <definedName name="TitleRegion1.B3.AW62.4" comment="Line Description">'Pt 1 Summary of Data'!$B$3</definedName>
    <definedName name="TitleRegion1.B3.C18.3" comment="Line Description">'Company Information'!$B$3</definedName>
    <definedName name="TitleRegion2.A16.B20.9">'Reference Tables'!$A$16</definedName>
    <definedName name="TitleRegion2.B3.AW58.5" comment="Line Description">'Pt 2 Premium and Claims'!$B$3</definedName>
    <definedName name="TitleRegion3.B3.AN63.6" comment="Line Description">'Pt 3 MLR and Rebate Calculation'!$B$3</definedName>
    <definedName name="TitleRegion3.B35.C47.6">'Pt 5 Additional Responses'!$B$35</definedName>
    <definedName name="TitleRegion3.D2.J61.9">'Reference Tables'!$D$2</definedName>
    <definedName name="TitleRegion4.B3.K22.7" comment="Line Description">'Pt 4 Rebate Disbursement'!$B$3</definedName>
    <definedName name="TitleRegion4.B49.C59.6">'Pt 5 Additional Responses'!$B$49</definedName>
    <definedName name="YES_NO_LIST">'Reference Tables'!$T$3:$T$4</definedName>
  </definedNames>
  <calcPr calcId="191029"/>
</workbook>
</file>

<file path=xl/calcChain.xml><?xml version="1.0" encoding="utf-8"?>
<calcChain xmlns="http://schemas.openxmlformats.org/spreadsheetml/2006/main">
  <c r="AI34" i="10" l="1"/>
  <c r="W34" i="10"/>
  <c r="S34" i="10"/>
  <c r="O34" i="10"/>
  <c r="S29" i="10" l="1"/>
  <c r="O29" i="10"/>
  <c r="G29" i="10"/>
  <c r="C29" i="10"/>
  <c r="V19" i="10"/>
  <c r="U19" i="10"/>
  <c r="R19" i="10"/>
  <c r="Q19" i="10"/>
  <c r="V17" i="10"/>
  <c r="U17" i="10"/>
  <c r="T17" i="10"/>
  <c r="S17" i="10"/>
  <c r="R17" i="10"/>
  <c r="Q17" i="10"/>
  <c r="P17" i="10"/>
  <c r="O17" i="10"/>
  <c r="U13" i="10"/>
  <c r="T13" i="10"/>
  <c r="S13" i="10"/>
  <c r="Q13" i="10"/>
  <c r="P13" i="10"/>
  <c r="O13" i="10"/>
  <c r="E16" i="10"/>
  <c r="V13" i="10" l="1"/>
  <c r="R13" i="10"/>
  <c r="X34" i="10" l="1"/>
  <c r="T29" i="10" l="1"/>
  <c r="P29" i="10"/>
  <c r="H29" i="10"/>
  <c r="D29" i="10"/>
  <c r="AK16" i="10" l="1"/>
  <c r="AK15" i="10"/>
  <c r="Y16" i="10"/>
  <c r="Y15" i="10"/>
  <c r="U16" i="10"/>
  <c r="U15" i="10"/>
  <c r="Q16" i="10"/>
  <c r="Q15" i="10"/>
  <c r="M16" i="10"/>
  <c r="M15" i="10"/>
  <c r="I16" i="10"/>
  <c r="AB42" i="4" l="1"/>
  <c r="AA42" i="4"/>
  <c r="Z42" i="4"/>
  <c r="Y7" i="10" s="1"/>
  <c r="Y42" i="4"/>
  <c r="X42" i="4"/>
  <c r="W42" i="4"/>
  <c r="U7" i="10" s="1"/>
  <c r="V42" i="4"/>
  <c r="U42" i="4"/>
  <c r="T42" i="4"/>
  <c r="Q7" i="10" s="1"/>
  <c r="S42" i="4"/>
  <c r="R42" i="4"/>
  <c r="Q42" i="4"/>
  <c r="P42" i="4"/>
  <c r="O42" i="4"/>
  <c r="M7" i="10" s="1"/>
  <c r="N42" i="4"/>
  <c r="M42" i="4"/>
  <c r="L42" i="4"/>
  <c r="K42" i="4"/>
  <c r="J42" i="4"/>
  <c r="I7" i="10" s="1"/>
  <c r="I42" i="4"/>
  <c r="H42" i="4"/>
  <c r="G42" i="4"/>
  <c r="F42" i="4"/>
  <c r="E42" i="4"/>
  <c r="E7" i="10" s="1"/>
  <c r="D42" i="4"/>
  <c r="AG42" i="4"/>
  <c r="AS42" i="4"/>
  <c r="AR42" i="4"/>
  <c r="AQ42" i="4"/>
  <c r="AP42" i="4"/>
  <c r="AO42" i="4"/>
  <c r="AN42" i="4"/>
  <c r="AM42" i="4"/>
  <c r="AK7" i="10" s="1"/>
  <c r="AL42" i="4"/>
  <c r="AT42" i="4"/>
  <c r="L13" i="10" l="1"/>
  <c r="K13" i="10"/>
  <c r="X13" i="10"/>
  <c r="W13" i="10"/>
  <c r="AJ13" i="10"/>
  <c r="AI13" i="10"/>
  <c r="AL12" i="10"/>
  <c r="Z12" i="10"/>
  <c r="V12" i="10"/>
  <c r="R12" i="10"/>
  <c r="N12" i="10"/>
  <c r="J12" i="10"/>
  <c r="F12" i="10"/>
  <c r="AS55" i="18" l="1"/>
  <c r="AR55" i="18"/>
  <c r="AQ55" i="18"/>
  <c r="C4" i="16" l="1"/>
  <c r="D4" i="16"/>
  <c r="E4" i="16"/>
  <c r="F4" i="16"/>
  <c r="G4" i="16"/>
  <c r="H4" i="16"/>
  <c r="K4" i="16"/>
  <c r="E8" i="10"/>
  <c r="F8" i="10" s="1"/>
  <c r="E9" i="10"/>
  <c r="F9" i="10"/>
  <c r="E10" i="10"/>
  <c r="F10" i="10" s="1"/>
  <c r="I10" i="10"/>
  <c r="J10" i="10" s="1"/>
  <c r="E11" i="10"/>
  <c r="F11" i="10" s="1"/>
  <c r="I11" i="10"/>
  <c r="J11" i="10" s="1"/>
  <c r="F16" i="10"/>
  <c r="J16" i="10"/>
  <c r="N16" i="10"/>
  <c r="R16" i="10"/>
  <c r="V16" i="10"/>
  <c r="Z16" i="10"/>
  <c r="AL16" i="10"/>
  <c r="K17" i="10"/>
  <c r="L17" i="10"/>
  <c r="L25" i="10" s="1"/>
  <c r="W17" i="10"/>
  <c r="W25" i="10" s="1"/>
  <c r="X17" i="10"/>
  <c r="X25" i="10" s="1"/>
  <c r="AI17" i="10"/>
  <c r="AI25" i="10" s="1"/>
  <c r="AJ17" i="10"/>
  <c r="AJ25" i="10" s="1"/>
  <c r="M19" i="10"/>
  <c r="N19" i="10" s="1"/>
  <c r="N23" i="10" s="1"/>
  <c r="Y19" i="10"/>
  <c r="Z19" i="10"/>
  <c r="Z23" i="10" s="1"/>
  <c r="AK19" i="10"/>
  <c r="AL19" i="10" s="1"/>
  <c r="F22" i="10"/>
  <c r="J22" i="10"/>
  <c r="N22" i="10"/>
  <c r="R22" i="10"/>
  <c r="V22" i="10"/>
  <c r="Z22" i="10"/>
  <c r="AL22" i="10"/>
  <c r="E29" i="10"/>
  <c r="F29" i="10" s="1"/>
  <c r="I29" i="10"/>
  <c r="J29" i="10" s="1"/>
  <c r="Q29" i="10"/>
  <c r="R29" i="10"/>
  <c r="U29" i="10"/>
  <c r="V29" i="10" s="1"/>
  <c r="D55" i="18"/>
  <c r="D12" i="4" s="1"/>
  <c r="D56" i="18"/>
  <c r="D22" i="4" s="1"/>
  <c r="E55" i="18"/>
  <c r="F55" i="18"/>
  <c r="G55" i="18"/>
  <c r="G12" i="4" s="1"/>
  <c r="H55" i="18"/>
  <c r="H12" i="4" s="1"/>
  <c r="I55" i="18"/>
  <c r="I12" i="4" s="1"/>
  <c r="J55" i="18"/>
  <c r="J12" i="4" s="1"/>
  <c r="K55" i="18"/>
  <c r="L55" i="18"/>
  <c r="M55" i="18"/>
  <c r="N55" i="18"/>
  <c r="O55" i="18"/>
  <c r="O12" i="4" s="1"/>
  <c r="P55" i="18"/>
  <c r="P12" i="4" s="1"/>
  <c r="Q55" i="18"/>
  <c r="Q12" i="4" s="1"/>
  <c r="R55" i="18"/>
  <c r="R12" i="4" s="1"/>
  <c r="S55" i="18"/>
  <c r="T55" i="18"/>
  <c r="U55" i="18"/>
  <c r="V55" i="18"/>
  <c r="W55" i="18"/>
  <c r="W12" i="4" s="1"/>
  <c r="X55" i="18"/>
  <c r="X12" i="4" s="1"/>
  <c r="Y55" i="18"/>
  <c r="Y12" i="4" s="1"/>
  <c r="Z55" i="18"/>
  <c r="Z12" i="4" s="1"/>
  <c r="AA55" i="18"/>
  <c r="AB55" i="18"/>
  <c r="AG55" i="18"/>
  <c r="AL55" i="18"/>
  <c r="AM55" i="18"/>
  <c r="AM12" i="4" s="1"/>
  <c r="AN55" i="18"/>
  <c r="AN12" i="4" s="1"/>
  <c r="AO55" i="18"/>
  <c r="AO12" i="4" s="1"/>
  <c r="AP55" i="18"/>
  <c r="AP12" i="4" s="1"/>
  <c r="E56" i="18"/>
  <c r="F56" i="18"/>
  <c r="F22" i="4" s="1"/>
  <c r="G56" i="18"/>
  <c r="G22" i="4" s="1"/>
  <c r="H56" i="18"/>
  <c r="H22" i="4" s="1"/>
  <c r="I56" i="18"/>
  <c r="I22" i="4" s="1"/>
  <c r="J56" i="18"/>
  <c r="K56" i="18"/>
  <c r="L56" i="18"/>
  <c r="M56" i="18"/>
  <c r="N56" i="18"/>
  <c r="N22" i="4" s="1"/>
  <c r="O56" i="18"/>
  <c r="O22" i="4" s="1"/>
  <c r="P56" i="18"/>
  <c r="P22" i="4" s="1"/>
  <c r="Q56" i="18"/>
  <c r="Q22" i="4" s="1"/>
  <c r="R56" i="18"/>
  <c r="S56" i="18"/>
  <c r="T56" i="18"/>
  <c r="U56" i="18"/>
  <c r="V56" i="18"/>
  <c r="V22" i="4" s="1"/>
  <c r="W56" i="18"/>
  <c r="W22" i="4" s="1"/>
  <c r="X56" i="18"/>
  <c r="X22" i="4" s="1"/>
  <c r="Y56" i="18"/>
  <c r="Y22" i="4" s="1"/>
  <c r="Z56" i="18"/>
  <c r="AA56" i="18"/>
  <c r="AB56" i="18"/>
  <c r="AG56" i="18"/>
  <c r="AL56" i="18"/>
  <c r="AL22" i="4" s="1"/>
  <c r="AM56" i="18"/>
  <c r="AM22" i="4" s="1"/>
  <c r="AN56" i="18"/>
  <c r="AN22" i="4" s="1"/>
  <c r="AO56" i="18"/>
  <c r="AO22" i="4" s="1"/>
  <c r="AP56" i="18"/>
  <c r="AQ56" i="18"/>
  <c r="AR56" i="18"/>
  <c r="AS56" i="18"/>
  <c r="D5" i="4"/>
  <c r="D60" i="4"/>
  <c r="E5" i="4"/>
  <c r="F5" i="4"/>
  <c r="G5" i="4"/>
  <c r="H5" i="4"/>
  <c r="I5" i="4"/>
  <c r="J5" i="4"/>
  <c r="K5" i="4"/>
  <c r="L5" i="4"/>
  <c r="M5" i="4"/>
  <c r="N5" i="4"/>
  <c r="O5" i="4"/>
  <c r="P5" i="4"/>
  <c r="Q5" i="4"/>
  <c r="R5" i="4"/>
  <c r="S5" i="4"/>
  <c r="T5" i="4"/>
  <c r="U5" i="4"/>
  <c r="V5" i="4"/>
  <c r="W5" i="4"/>
  <c r="X5" i="4"/>
  <c r="Y5" i="4"/>
  <c r="Z5" i="4"/>
  <c r="AA5" i="4"/>
  <c r="AB5" i="4"/>
  <c r="AG5" i="4"/>
  <c r="AL5" i="4"/>
  <c r="AM5" i="4"/>
  <c r="AN5" i="4"/>
  <c r="AO5" i="4"/>
  <c r="AP5" i="4"/>
  <c r="AQ5" i="4"/>
  <c r="AR5" i="4"/>
  <c r="AS5" i="4"/>
  <c r="E12" i="4"/>
  <c r="F12" i="4"/>
  <c r="K12" i="4"/>
  <c r="L12" i="4"/>
  <c r="M12" i="4"/>
  <c r="N12" i="4"/>
  <c r="S12" i="4"/>
  <c r="T12" i="4"/>
  <c r="U12" i="4"/>
  <c r="V12" i="4"/>
  <c r="AA12" i="4"/>
  <c r="AB12" i="4"/>
  <c r="AG12" i="4"/>
  <c r="AL12" i="4"/>
  <c r="AQ12" i="4"/>
  <c r="AR12" i="4"/>
  <c r="AS12" i="4"/>
  <c r="E22" i="4"/>
  <c r="J22" i="4"/>
  <c r="K22" i="4"/>
  <c r="L22" i="4"/>
  <c r="M22" i="4"/>
  <c r="R22" i="4"/>
  <c r="S22" i="4"/>
  <c r="T22" i="4"/>
  <c r="U22" i="4"/>
  <c r="Z22" i="4"/>
  <c r="AA22" i="4"/>
  <c r="AB22" i="4"/>
  <c r="AG22" i="4"/>
  <c r="AP22" i="4"/>
  <c r="AQ22" i="4"/>
  <c r="AR22" i="4"/>
  <c r="AS22" i="4"/>
  <c r="E60" i="4"/>
  <c r="F60" i="4"/>
  <c r="G60" i="4"/>
  <c r="H60" i="4"/>
  <c r="I60" i="4"/>
  <c r="J60" i="4"/>
  <c r="K60" i="4"/>
  <c r="L60" i="4"/>
  <c r="M60" i="4"/>
  <c r="N60" i="4"/>
  <c r="O60" i="4"/>
  <c r="P60" i="4"/>
  <c r="Q60" i="4"/>
  <c r="R60" i="4"/>
  <c r="S60" i="4"/>
  <c r="T60" i="4"/>
  <c r="U60" i="4"/>
  <c r="V60" i="4"/>
  <c r="W60" i="4"/>
  <c r="X60" i="4"/>
  <c r="Y60" i="4"/>
  <c r="Z60" i="4"/>
  <c r="AA60" i="4"/>
  <c r="AB60" i="4"/>
  <c r="AG60" i="4"/>
  <c r="AL60" i="4"/>
  <c r="AM60" i="4"/>
  <c r="AN60" i="4"/>
  <c r="AO60" i="4"/>
  <c r="AP60" i="4"/>
  <c r="AQ60" i="4"/>
  <c r="AR60" i="4"/>
  <c r="AS60" i="4"/>
  <c r="AT60" i="4"/>
  <c r="E15" i="10" l="1"/>
  <c r="F15" i="10" s="1"/>
  <c r="F17" i="10" s="1"/>
  <c r="I15" i="10"/>
  <c r="Y6" i="10"/>
  <c r="Y13" i="10" s="1"/>
  <c r="I6" i="10"/>
  <c r="J6" i="10" s="1"/>
  <c r="Z31" i="10"/>
  <c r="Q6" i="10"/>
  <c r="AL31" i="10"/>
  <c r="F7" i="10"/>
  <c r="N7" i="10"/>
  <c r="N15" i="10"/>
  <c r="N17" i="10" s="1"/>
  <c r="N25" i="10" s="1"/>
  <c r="M17" i="10"/>
  <c r="U6" i="10"/>
  <c r="Z6" i="10"/>
  <c r="Z15" i="10"/>
  <c r="Z17" i="10" s="1"/>
  <c r="Z25" i="10" s="1"/>
  <c r="Y17" i="10"/>
  <c r="Y25" i="10" s="1"/>
  <c r="Z7" i="10"/>
  <c r="M6" i="10"/>
  <c r="M13" i="10" s="1"/>
  <c r="N13" i="10" s="1"/>
  <c r="AL7" i="10"/>
  <c r="AL15" i="10"/>
  <c r="AL17" i="10" s="1"/>
  <c r="AL25" i="10" s="1"/>
  <c r="AK17" i="10"/>
  <c r="AK25" i="10" s="1"/>
  <c r="R15" i="10"/>
  <c r="R7" i="10"/>
  <c r="AK6" i="10"/>
  <c r="AK13" i="10" s="1"/>
  <c r="E6" i="10"/>
  <c r="V15" i="10"/>
  <c r="V7" i="10"/>
  <c r="R6" i="10"/>
  <c r="Q25" i="10" s="1"/>
  <c r="K25" i="10"/>
  <c r="AL23" i="10"/>
  <c r="N31" i="10"/>
  <c r="E17" i="10" l="1"/>
  <c r="C17" i="10"/>
  <c r="C13" i="10"/>
  <c r="D17" i="10"/>
  <c r="E19" i="10"/>
  <c r="F19" i="10" s="1"/>
  <c r="E13" i="10"/>
  <c r="D13" i="10"/>
  <c r="J15" i="10"/>
  <c r="J17" i="10" s="1"/>
  <c r="I19" i="10"/>
  <c r="J19" i="10" s="1"/>
  <c r="P25" i="10"/>
  <c r="N32" i="10"/>
  <c r="Z13" i="10"/>
  <c r="Z32" i="10"/>
  <c r="AL20" i="10"/>
  <c r="AL32" i="10"/>
  <c r="F6" i="10"/>
  <c r="V6" i="10"/>
  <c r="AL6" i="10"/>
  <c r="AL13" i="10" s="1"/>
  <c r="M25" i="10"/>
  <c r="N20" i="10" s="1"/>
  <c r="N6" i="10"/>
  <c r="N26" i="10"/>
  <c r="L33" i="10" s="1"/>
  <c r="N27" i="10"/>
  <c r="N30" i="10" s="1"/>
  <c r="Z20" i="10"/>
  <c r="G13" i="10" l="1"/>
  <c r="H17" i="10"/>
  <c r="G17" i="10"/>
  <c r="I13" i="10"/>
  <c r="I17" i="10"/>
  <c r="H13" i="10"/>
  <c r="T25" i="10"/>
  <c r="U25" i="10"/>
  <c r="V25" i="10"/>
  <c r="R25" i="10"/>
  <c r="K33" i="10"/>
  <c r="K35" i="10" s="1"/>
  <c r="F23" i="10"/>
  <c r="S25" i="10"/>
  <c r="J7" i="10"/>
  <c r="I25" i="10" s="1"/>
  <c r="E25" i="10"/>
  <c r="O25" i="10"/>
  <c r="R20" i="10" s="1"/>
  <c r="M33" i="10"/>
  <c r="M36" i="10" s="1"/>
  <c r="C25" i="10"/>
  <c r="Z27" i="10"/>
  <c r="Z30" i="10" s="1"/>
  <c r="Z26" i="10"/>
  <c r="Y33" i="10" s="1"/>
  <c r="L34" i="10"/>
  <c r="L36" i="10"/>
  <c r="L35" i="10"/>
  <c r="D25" i="10"/>
  <c r="R31" i="10"/>
  <c r="R32" i="10"/>
  <c r="R23" i="10"/>
  <c r="AL27" i="10"/>
  <c r="AL30" i="10" s="1"/>
  <c r="AL26" i="10"/>
  <c r="K36" i="10" l="1"/>
  <c r="K34" i="10"/>
  <c r="F25" i="10"/>
  <c r="F26" i="10" s="1"/>
  <c r="D33" i="10" s="1"/>
  <c r="D34" i="10" s="1"/>
  <c r="F31" i="10"/>
  <c r="F32" i="10"/>
  <c r="G25" i="10"/>
  <c r="M35" i="10"/>
  <c r="F13" i="10"/>
  <c r="H25" i="10"/>
  <c r="X33" i="10"/>
  <c r="W33" i="10"/>
  <c r="Y35" i="10"/>
  <c r="Y36" i="10"/>
  <c r="F20" i="10"/>
  <c r="V20" i="10"/>
  <c r="V23" i="10"/>
  <c r="V32" i="10"/>
  <c r="V31" i="10"/>
  <c r="AJ33" i="10"/>
  <c r="AI33" i="10"/>
  <c r="N36" i="10"/>
  <c r="E11" i="16" s="1"/>
  <c r="R27" i="10"/>
  <c r="R30" i="10" s="1"/>
  <c r="R26" i="10"/>
  <c r="AK33" i="10"/>
  <c r="F27" i="10" l="1"/>
  <c r="F30" i="10" s="1"/>
  <c r="J20" i="10"/>
  <c r="J32" i="10"/>
  <c r="J25" i="10"/>
  <c r="J31" i="10"/>
  <c r="J23" i="10"/>
  <c r="J13" i="10"/>
  <c r="D36" i="10"/>
  <c r="D35" i="10"/>
  <c r="AI36" i="10"/>
  <c r="AI35" i="10"/>
  <c r="V27" i="10"/>
  <c r="V30" i="10" s="1"/>
  <c r="V26" i="10"/>
  <c r="X35" i="10"/>
  <c r="X36" i="10"/>
  <c r="AK35" i="10"/>
  <c r="AK36" i="10"/>
  <c r="AJ34" i="10"/>
  <c r="AJ35" i="10"/>
  <c r="AJ36" i="10"/>
  <c r="W36" i="10"/>
  <c r="W35" i="10"/>
  <c r="E33" i="10"/>
  <c r="C33" i="10"/>
  <c r="C34" i="10" s="1"/>
  <c r="P33" i="10"/>
  <c r="P34" i="10" s="1"/>
  <c r="Q33" i="10"/>
  <c r="O33" i="10"/>
  <c r="Z36" i="10" l="1"/>
  <c r="H11" i="16" s="1"/>
  <c r="J27" i="10"/>
  <c r="J30" i="10" s="1"/>
  <c r="J26" i="10"/>
  <c r="E36" i="10"/>
  <c r="E35" i="10"/>
  <c r="U33" i="10"/>
  <c r="T33" i="10"/>
  <c r="T34" i="10" s="1"/>
  <c r="S33" i="10"/>
  <c r="AL36" i="10"/>
  <c r="K11" i="16" s="1"/>
  <c r="O36" i="10"/>
  <c r="O35" i="10"/>
  <c r="C35" i="10"/>
  <c r="C36" i="10"/>
  <c r="Q36" i="10"/>
  <c r="Q35" i="10"/>
  <c r="P36" i="10"/>
  <c r="P35" i="10"/>
  <c r="F36" i="10" l="1"/>
  <c r="C11" i="16" s="1"/>
  <c r="R36" i="10"/>
  <c r="F11" i="16" s="1"/>
  <c r="I33" i="10"/>
  <c r="H33" i="10"/>
  <c r="H34" i="10" s="1"/>
  <c r="G33" i="10"/>
  <c r="G34" i="10" s="1"/>
  <c r="S36" i="10"/>
  <c r="S35" i="10"/>
  <c r="T36" i="10"/>
  <c r="T35" i="10"/>
  <c r="U35" i="10"/>
  <c r="U36" i="10"/>
  <c r="G36" i="10" l="1"/>
  <c r="G35" i="10"/>
  <c r="H35" i="10"/>
  <c r="H36" i="10"/>
  <c r="I36" i="10"/>
  <c r="I35" i="10"/>
  <c r="V36" i="10"/>
  <c r="G11" i="16" s="1"/>
  <c r="J36" i="10" l="1"/>
  <c r="D11" i="16" s="1"/>
</calcChain>
</file>

<file path=xl/sharedStrings.xml><?xml version="1.0" encoding="utf-8"?>
<sst xmlns="http://schemas.openxmlformats.org/spreadsheetml/2006/main" count="702" uniqueCount="547">
  <si>
    <t>Pt 2, Ln 2.2</t>
  </si>
  <si>
    <t>Pt 2, Ln 2.4</t>
  </si>
  <si>
    <t>Pt 2, Ln 2.6</t>
  </si>
  <si>
    <t>Pt 2, Ln 2.7</t>
  </si>
  <si>
    <t>Pt 2, Ln 2.13</t>
  </si>
  <si>
    <t>Pt 2, Ln 2.14</t>
  </si>
  <si>
    <t>Pt 1, Ln 2.3</t>
  </si>
  <si>
    <t>Pt 1, Ln 2.4</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</si>
  <si>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</si>
  <si>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</si>
  <si>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</si>
  <si>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</si>
  <si>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</si>
  <si>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</si>
  <si>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</si>
  <si>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</si>
  <si>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</si>
  <si>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</si>
  <si>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</si>
  <si>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</si>
  <si>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</si>
  <si>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</si>
  <si>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</si>
  <si>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</si>
  <si>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</si>
  <si>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</si>
  <si>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</si>
  <si>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</si>
  <si>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</si>
  <si>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</si>
  <si>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Pt 2, Ln 2.11a</t>
  </si>
  <si>
    <t>Pt 2, Ln 2.11b</t>
  </si>
  <si>
    <t>Pt 2, Ln 2.11c</t>
  </si>
  <si>
    <t>Pt 2, Ln 2.12a</t>
  </si>
  <si>
    <t>Pt 2, Ln 2.12b</t>
  </si>
  <si>
    <t>Business in the State of:</t>
  </si>
  <si>
    <t>NAIC Group Code:</t>
  </si>
  <si>
    <t>Pt 1, Ln 2.2</t>
  </si>
  <si>
    <t>Pt 1, Ln 6.4</t>
  </si>
  <si>
    <t>Pt 1, Ln 14</t>
  </si>
  <si>
    <t>Pt 2, Ln 2.8</t>
  </si>
  <si>
    <t>NAIC Company Code:</t>
  </si>
  <si>
    <t>Pt 2, Ln 2.9</t>
  </si>
  <si>
    <t>Pt 2, Ln 1.5</t>
  </si>
  <si>
    <t>Pt 2, Ln 1.7</t>
  </si>
  <si>
    <t>Company Name:</t>
  </si>
  <si>
    <t>Pt 2, Ln 2.10</t>
  </si>
  <si>
    <t>Pt 2, Ln 2.3</t>
  </si>
  <si>
    <t>Pt 2, Ln 2.5</t>
  </si>
  <si>
    <t>Pt 2, Ln 1.6</t>
  </si>
  <si>
    <t>Domiciliary State:</t>
  </si>
  <si>
    <t>Address:</t>
  </si>
  <si>
    <t>Pt 1, Ln 1.11</t>
  </si>
  <si>
    <t>MLR Reporting Year:</t>
  </si>
  <si>
    <t>DBA / Marketing Name:</t>
  </si>
  <si>
    <t>Pt 1, Ln 1.9</t>
  </si>
  <si>
    <t>Pt 1, Ln 1.10</t>
  </si>
  <si>
    <t>Pt 1, Ln 5.1</t>
  </si>
  <si>
    <t>Pt 1, Ln 5.2</t>
  </si>
  <si>
    <t>Pt 1, Ln 5.3</t>
  </si>
  <si>
    <t>Pt 1, Ln 5.4</t>
  </si>
  <si>
    <t>Pt 1, Ln 5.5</t>
  </si>
  <si>
    <t>Pt 1, Ln 5.6</t>
  </si>
  <si>
    <t>Pt 2, Ln 2.15</t>
  </si>
  <si>
    <t>Name of Affiliate</t>
  </si>
  <si>
    <t>Pt 1, Ln 1.6a</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</si>
  <si>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</si>
  <si>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</si>
  <si>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</si>
  <si>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</si>
  <si>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Pt 1, Ln 10.4a</t>
  </si>
  <si>
    <t>2.6a Direct contract reserves 12/31 column</t>
  </si>
  <si>
    <t>2.6b Direct contract reserves 3/31, dual contract, deferred columns</t>
  </si>
  <si>
    <t>2.9b Reserves specific to the MLR reporting year through 3/31 of the following year</t>
  </si>
  <si>
    <t>3.b Amount of de minimis rebates</t>
  </si>
  <si>
    <t>3.c Amount of rebates being paid by premium credit</t>
  </si>
  <si>
    <t>3.d Amount of rebates being paid by lump-sum reimbursement</t>
  </si>
  <si>
    <t>Tax Rate</t>
  </si>
  <si>
    <t>Name of Entity with whom Agreement was made</t>
  </si>
  <si>
    <t>Effective Date of Novation</t>
  </si>
  <si>
    <t>Effective Date of sale or transfer</t>
  </si>
  <si>
    <t>2.a Number of group policyholders being paid a rebate</t>
  </si>
  <si>
    <t>2.b Number of subscribers being paid a rebate</t>
  </si>
  <si>
    <t>2.c Number of group policyholders whose rebate is de minimis</t>
  </si>
  <si>
    <t>2.d Number of subscribers whose rebate is de minimis</t>
  </si>
  <si>
    <t>Attestation Statement</t>
  </si>
  <si>
    <t>____________________________ </t>
  </si>
  <si>
    <t>Chief Executive Officer/President</t>
  </si>
  <si>
    <t>____________________________  </t>
  </si>
  <si>
    <t>Chief Financial Officer</t>
  </si>
  <si>
    <t>2.2a Liability as of 12/31 of MLR reporting year for all claims regardless of incurred date</t>
  </si>
  <si>
    <t>2.4a Reserves as of 12/31 of MLR reporting year for all claims regardless of incurred date</t>
  </si>
  <si>
    <t>2.9a Reserved in MLR reporting year regardless of incurred date</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</si>
  <si>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</si>
  <si>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</si>
  <si>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</si>
  <si>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</si>
  <si>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2.12a  Healthcare receivables MLR Reporting year</t>
  </si>
  <si>
    <t>2.12b  Healthcare receivables prior year</t>
  </si>
  <si>
    <t>1.4a Experience rating refunds, with all incurred dates, paid in the MLR reporting year</t>
  </si>
  <si>
    <t>Name of Entity to whom business was sold or transferred</t>
  </si>
  <si>
    <t>2.8a Experience rating refunds, with all incurred dates, paid in the MLR reporting year</t>
  </si>
  <si>
    <t>2.1a  Claims paid during the MLR reporting year regardless of incurred date</t>
  </si>
  <si>
    <t>A.M. Best Number:</t>
  </si>
  <si>
    <t>Pt 1, Ln 6.5</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</si>
  <si>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</si>
  <si>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</si>
  <si>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</si>
  <si>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</si>
  <si>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</si>
  <si>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</si>
  <si>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</si>
  <si>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</si>
  <si>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</si>
  <si>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</si>
  <si>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</si>
  <si>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</si>
  <si>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</si>
  <si>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</si>
  <si>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</si>
  <si>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</si>
  <si>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</si>
  <si>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</si>
  <si>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</si>
  <si>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</si>
  <si>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</si>
  <si>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</si>
  <si>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</si>
  <si>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</si>
  <si>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</si>
  <si>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</si>
  <si>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</si>
  <si>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</si>
  <si>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</si>
  <si>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</si>
  <si>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</si>
  <si>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</si>
  <si>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</si>
  <si>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</si>
  <si>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</si>
  <si>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</si>
  <si>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</si>
  <si>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</si>
  <si>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</si>
  <si>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</si>
  <si>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</si>
  <si>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</si>
  <si>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</si>
  <si>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</si>
  <si>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</si>
  <si>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</si>
  <si>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</si>
  <si>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</si>
  <si>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</si>
  <si>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</si>
  <si>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</si>
  <si>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</si>
  <si>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</si>
  <si>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</si>
  <si>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</si>
  <si>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</si>
  <si>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</si>
  <si>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</si>
  <si>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</si>
  <si>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</si>
  <si>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</si>
  <si>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</si>
  <si>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</si>
  <si>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</si>
  <si>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</si>
  <si>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</si>
  <si>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</si>
  <si>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</si>
  <si>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4.b Total amount of rebates still owed for the previous MLR reporting year</t>
  </si>
  <si>
    <t>Pt 1, Ln 1.6</t>
  </si>
  <si>
    <t>Pt 1, Ln 1.5</t>
  </si>
  <si>
    <t>4.a Total amount of rebates paid for the previous MLR reporting year</t>
  </si>
  <si>
    <t>4.c Percentage of notices sent timely to individual policy subscribers or group policyholders owed a rebate</t>
  </si>
  <si>
    <t>4.d Percentage of notices sent timely to subscribers of group policies owed a rebate</t>
  </si>
  <si>
    <t>4.e Percentage of rebates paid timely to individual policy subscribers or group policyholders owed a rebate</t>
  </si>
  <si>
    <t>4.f Percentage of rebates paid timely to subscribers of group policies owed a rebate</t>
  </si>
  <si>
    <t>4.g Amount of unclaimed rebates from prior MLR reporting years</t>
  </si>
  <si>
    <t>4.h Describe methods used to locate policyholders/subscribers for prior MLR reporting year's unclaimed rebates:</t>
  </si>
  <si>
    <t>4.i Describe disbursement of prior MLR reporting year's unclaimed rebates:</t>
  </si>
  <si>
    <t>1. If an amount is reported in Part 1 Line 3.2c, Community benefit expenditures, provide the state premium tax rate used to determine the reported amount:</t>
  </si>
  <si>
    <t>Group Affiliation:</t>
  </si>
  <si>
    <t>Federal EIN:</t>
  </si>
  <si>
    <t>Federal Tax Exempt:</t>
  </si>
  <si>
    <t>Not-For-Profit:</t>
  </si>
  <si>
    <t>SHCE</t>
  </si>
  <si>
    <t>1. Premium</t>
  </si>
  <si>
    <t>1.1 Total direct premium earned</t>
  </si>
  <si>
    <t>1.2 Federal high risk pools</t>
  </si>
  <si>
    <t>1.3 State high risk pools</t>
  </si>
  <si>
    <t>1.4 Net assumed less ceded reinsurance premium earned (exclude amounts already reported in Line 1.1)</t>
  </si>
  <si>
    <t>1.5 Other adjustments due to MLR calculations - premium</t>
  </si>
  <si>
    <t>1.6 Risk revenue</t>
  </si>
  <si>
    <t>2. Claims</t>
  </si>
  <si>
    <t>2.2 Prescription drugs (informational only; already included in total incurred claims above)</t>
  </si>
  <si>
    <t>2.3 Pharmaceutical rebates (informational only; already excluded from total incurred claims above)</t>
  </si>
  <si>
    <t>2.4 State stop loss, market stabilization and claim/census based assessments
(informational only; already excluded from total incurred claims above)</t>
  </si>
  <si>
    <t>2.5 Net assumed less ceded claims incurred (exclude amounts already reported in Line 2.1)</t>
  </si>
  <si>
    <t>2.6 Other adjustments due to MLR calculations – claims incurred</t>
  </si>
  <si>
    <t>2.7 Rebates paid</t>
  </si>
  <si>
    <t>2.8 Estimated rebates unpaid at the end of the previous MLR reporting year</t>
  </si>
  <si>
    <t>2.9 Estimated rebates unpaid at the end of the MLR reporting year</t>
  </si>
  <si>
    <t>2.10 Fee-for-service and co-pay revenue (net of expenses)</t>
  </si>
  <si>
    <t>3. Federal and State Taxes and Licensing or Regulatory Fees</t>
  </si>
  <si>
    <t>3.1 Federal taxes and assessments incurred by the reporting issuer during the MLR reporting year</t>
  </si>
  <si>
    <t>3.1a Federal income taxes deductible from premium in MLR calculations</t>
  </si>
  <si>
    <t>3.1b Patient Centered Outcomes Research Institute (PCORI) Fee</t>
  </si>
  <si>
    <t>3.2 State insurance, premium and other taxes incurred by the reporting issuer during the MLR reporting year (deductible from premium in MLR calculation)</t>
  </si>
  <si>
    <t>3.2a State income, excise, business, and other taxes</t>
  </si>
  <si>
    <t>3.2b State premium taxes</t>
  </si>
  <si>
    <t>3.2c Community benefit expenditures deductible from premium in MLR calculations</t>
  </si>
  <si>
    <t>3.3 Regulatory authority licenses and fees</t>
  </si>
  <si>
    <t>3.3a Federal Transitional Reinsurance Program contributions</t>
  </si>
  <si>
    <t>3.3b Other Federal and State regulatory authority licenses and fees</t>
  </si>
  <si>
    <t>4. Health Care Quality Improvement Expenses Incurred</t>
  </si>
  <si>
    <t>4.1 Improve health outcomes</t>
  </si>
  <si>
    <t>4.2 Activities to prevent hospital readmission</t>
  </si>
  <si>
    <t>4.3 Improve patient safety and reduce medical errors</t>
  </si>
  <si>
    <t>4.4 Wellness and health promotion activities</t>
  </si>
  <si>
    <t>4.5 Health information technology expenses related to improving health care quality</t>
  </si>
  <si>
    <t>5. Non-Claims Costs</t>
  </si>
  <si>
    <t>5.1 Cost containment expenses not included in quality improvement expenses in Section 4</t>
  </si>
  <si>
    <t>5.2 All other claims adjustment expenses</t>
  </si>
  <si>
    <t>5.3 Direct sales salaries and benefits</t>
  </si>
  <si>
    <t>5.4 Agents and brokers fees and commissions</t>
  </si>
  <si>
    <t>5.5 Other taxes</t>
  </si>
  <si>
    <t>5.5b Fines and penalties of regulatory authorities (exclude amounts reported in Line 3.3)</t>
  </si>
  <si>
    <t>5.6 Other general and administrative expenses</t>
  </si>
  <si>
    <t>5.7 Community benefit expenditures (informational only; include amounts reported in Lines 3.2c and 5.6)</t>
  </si>
  <si>
    <t>6. Income from fees of uninsured plans</t>
  </si>
  <si>
    <t>7. Other Indicators or information</t>
  </si>
  <si>
    <t>7.1 Number of policies/certificates</t>
  </si>
  <si>
    <t>7.2 Number of covered lives</t>
  </si>
  <si>
    <t>7.3 Number of groups</t>
  </si>
  <si>
    <t>7.4 Member months</t>
  </si>
  <si>
    <t>7.5 Number of life-years</t>
  </si>
  <si>
    <t>8. Net investment income and other gain / (loss)</t>
  </si>
  <si>
    <t>1.1 Direct premium written</t>
  </si>
  <si>
    <t>1.2 Unearned premium prior year</t>
  </si>
  <si>
    <t>1.3 Unearned premium MLR Reporting year</t>
  </si>
  <si>
    <t>1.4 Experience rating refunds (rate credits) paid</t>
  </si>
  <si>
    <t>1.5 Reserve for experience rating refunds (rate credits) MLR Reporting year</t>
  </si>
  <si>
    <t>1.6 Reserve for experience rating refunds (rate credits) prior year</t>
  </si>
  <si>
    <t>1.7 Premium balances written off</t>
  </si>
  <si>
    <t>1.8 Group conversion charges</t>
  </si>
  <si>
    <t>2.1 Claims Paid</t>
  </si>
  <si>
    <t>2.2 Direct claim liability</t>
  </si>
  <si>
    <t>2.3 Direct claim liability prior year</t>
  </si>
  <si>
    <t>2.4 Direct claim reserves</t>
  </si>
  <si>
    <t>2.5 Direct claim reserves prior year</t>
  </si>
  <si>
    <t>2.6 Direct contract reserves</t>
  </si>
  <si>
    <t>2.7 Direct contract reserves prior year</t>
  </si>
  <si>
    <t>2.8 Experience rating refunds (rate credits) paid</t>
  </si>
  <si>
    <t>2.9 Reserve for experience rating refunds (rate credits)</t>
  </si>
  <si>
    <t>2.10 Reserve for experience rating refunds (rate credits) prior year</t>
  </si>
  <si>
    <t>2.11 Incurred medical incentive pool and bonuses</t>
  </si>
  <si>
    <t xml:space="preserve">2.12 Net healthcare receivables </t>
  </si>
  <si>
    <t>2.13 Contingent benefit and lawsuit reserves</t>
  </si>
  <si>
    <t>2.14 Group conversion charges</t>
  </si>
  <si>
    <t>2.15 Blended rate adjustment</t>
  </si>
  <si>
    <t>9. Other Federal income taxes (exclude taxes on Lines 3.1a-d)</t>
  </si>
  <si>
    <t>1.12 Premium ceded under 100% reinsurance (informational only; already excluded from Lines 1.1-1.11)</t>
  </si>
  <si>
    <t>1.13 Premium assumed under 100% reinsurance (informational only; already included in Lines 1.1-1.11)</t>
  </si>
  <si>
    <t>1.1 Adjusted incurred claims as reported on MLR Form for prior year(s)</t>
  </si>
  <si>
    <t xml:space="preserve">1.3 Improving Health Care Quality Expenses </t>
  </si>
  <si>
    <t>2.2 Federal and State taxes and licensing or regulatory fees</t>
  </si>
  <si>
    <t>1. Medical Loss Ratio Numerator</t>
  </si>
  <si>
    <t>2. Medical Loss Ratio Denominator</t>
  </si>
  <si>
    <t xml:space="preserve">2.3 MLR Denominator (Lines 2.1 - 2.2) </t>
  </si>
  <si>
    <t>2. Number of policyholders/subscribers owed rebates</t>
  </si>
  <si>
    <t>3. Total amount of rebates</t>
  </si>
  <si>
    <t>4. Prior MLR year rebates</t>
  </si>
  <si>
    <t xml:space="preserve">Company Information </t>
  </si>
  <si>
    <t>Part 1 Summary of Data</t>
  </si>
  <si>
    <t>Part 2 Premium and Claims</t>
  </si>
  <si>
    <t>Line Description</t>
  </si>
  <si>
    <t>HIOS Issuer ID:</t>
  </si>
  <si>
    <t>Value</t>
  </si>
  <si>
    <t>1
Health Insurance Coverage
INDIVIDUAL
PY2</t>
  </si>
  <si>
    <t>2
Health Insurance Coverage
INDIVIDUAL
PY1</t>
  </si>
  <si>
    <t>3
Health Insurance Coverage
INDIVIDUAL
CY</t>
  </si>
  <si>
    <t xml:space="preserve">4
Health Insurance Coverage
INDIVIDUAL
Total </t>
  </si>
  <si>
    <t>5
Health Insurance Coverage
SMALL GROUP
PY2</t>
  </si>
  <si>
    <t>6
Health Insurance Coverage
SMALL GROUP
PY1</t>
  </si>
  <si>
    <t>7
Health Insurance Coverage
SMALL GROUP
CY</t>
  </si>
  <si>
    <t>8
Health Insurance Coverage
SMALL GROUP
Total</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</si>
  <si>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</si>
  <si>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</si>
  <si>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</si>
  <si>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</si>
  <si>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</si>
  <si>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</si>
  <si>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</si>
  <si>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</si>
  <si>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</si>
  <si>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</si>
  <si>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</si>
  <si>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</si>
  <si>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</si>
  <si>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</si>
  <si>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</si>
  <si>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</si>
  <si>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</si>
  <si>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</si>
  <si>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</si>
  <si>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</si>
  <si>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</si>
  <si>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</si>
  <si>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</si>
  <si>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</si>
  <si>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</si>
  <si>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</si>
  <si>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</si>
  <si>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</si>
  <si>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</si>
  <si>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</si>
  <si>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</si>
  <si>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</si>
  <si>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</si>
  <si>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</si>
  <si>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</si>
  <si>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</si>
  <si>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38
Student Health
INDIVIDUAL
Deferred PY1
(Add)</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</si>
  <si>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</si>
  <si>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</si>
  <si>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</si>
  <si>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</si>
  <si>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</si>
  <si>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</si>
  <si>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</si>
  <si>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</si>
  <si>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</si>
  <si>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</si>
  <si>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39
Student Health
INDIVIDUAL
Deferred CY
(Subtract)</t>
  </si>
  <si>
    <t>Pt 3, Col 7, Ln 1.11/2.11/3.11/5.11/6.11</t>
  </si>
  <si>
    <t>20
Mini-Med Plans
SMALL GROUP
Total</t>
  </si>
  <si>
    <t>Part 3 MLR and Rebate Calculation</t>
  </si>
  <si>
    <t>Part 4 Rebate Disbursement</t>
  </si>
  <si>
    <t>Part 5 Additional Responses</t>
  </si>
  <si>
    <t>Table 1 - Base Credibility Adjustment Factors</t>
  </si>
  <si>
    <t>Table 2 - Deductible Factors</t>
  </si>
  <si>
    <t>Table 4 - Reporting Years</t>
  </si>
  <si>
    <t>Table 5 - Yes/No</t>
  </si>
  <si>
    <t>2.1 Premium earned including Federal and State high risk programs and adjusted for net premium stabilization program payments / (charges)</t>
  </si>
  <si>
    <t>Step 3.</t>
  </si>
  <si>
    <r>
      <rPr>
        <b/>
        <sz val="10"/>
        <rFont val="Arial"/>
        <family val="2"/>
      </rPr>
      <t>Part 1 Line 1.1</t>
    </r>
    <r>
      <rPr>
        <sz val="10"/>
        <rFont val="Arial"/>
        <family val="2"/>
      </rPr>
      <t xml:space="preserve">
(Total direct premium earned)</t>
    </r>
  </si>
  <si>
    <t>Part 2 Line 2.17</t>
  </si>
  <si>
    <r>
      <rPr>
        <b/>
        <sz val="10"/>
        <rFont val="Arial"/>
        <family val="2"/>
      </rPr>
      <t>Part 1 Line 7.5</t>
    </r>
    <r>
      <rPr>
        <sz val="10"/>
        <rFont val="Arial"/>
        <family val="2"/>
      </rPr>
      <t xml:space="preserve">
(Life-years)</t>
    </r>
  </si>
  <si>
    <t>Part 1 Line 7.4 / 12</t>
  </si>
  <si>
    <r>
      <rPr>
        <b/>
        <sz val="10"/>
        <rFont val="Arial"/>
        <family val="2"/>
      </rPr>
      <t>Part 1 Line 2.1</t>
    </r>
    <r>
      <rPr>
        <sz val="10"/>
        <rFont val="Arial"/>
        <family val="2"/>
      </rPr>
      <t xml:space="preserve">
(Total incurred claims)</t>
    </r>
  </si>
  <si>
    <r>
      <rPr>
        <b/>
        <sz val="10"/>
        <rFont val="Arial"/>
        <family val="2"/>
      </rPr>
      <t>Part 3 Line 1.1</t>
    </r>
    <r>
      <rPr>
        <sz val="10"/>
        <rFont val="Arial"/>
        <family val="2"/>
      </rPr>
      <t xml:space="preserve">
(Adjusted incurred claims as reported on MLR Form for prior year(s))</t>
    </r>
  </si>
  <si>
    <r>
      <rPr>
        <b/>
        <sz val="10"/>
        <rFont val="Arial"/>
        <family val="2"/>
      </rPr>
      <t>Part 3 Line 1.2</t>
    </r>
    <r>
      <rPr>
        <sz val="10"/>
        <rFont val="Arial"/>
        <family val="2"/>
      </rPr>
      <t xml:space="preserve">
(Adjusted incurred claims as of 3/31 of the year following the MLR reporting year)</t>
    </r>
  </si>
  <si>
    <r>
      <rPr>
        <b/>
        <sz val="10"/>
        <rFont val="Arial"/>
        <family val="2"/>
      </rPr>
      <t>Part 3 Line 1.4</t>
    </r>
    <r>
      <rPr>
        <sz val="10"/>
        <rFont val="Arial"/>
        <family val="2"/>
      </rPr>
      <t xml:space="preserve">
(Cost-sharing reduction payments)</t>
    </r>
  </si>
  <si>
    <r>
      <rPr>
        <b/>
        <sz val="10"/>
        <rFont val="Arial"/>
        <family val="2"/>
      </rPr>
      <t>Part 3 Line 1.5</t>
    </r>
    <r>
      <rPr>
        <sz val="10"/>
        <rFont val="Arial"/>
        <family val="2"/>
      </rPr>
      <t xml:space="preserve">
(Federal Transitional Reinsurance Program payments)</t>
    </r>
  </si>
  <si>
    <r>
      <rPr>
        <b/>
        <sz val="10"/>
        <rFont val="Arial"/>
        <family val="2"/>
      </rPr>
      <t>Part 3 Line 1.6</t>
    </r>
    <r>
      <rPr>
        <sz val="10"/>
        <rFont val="Arial"/>
        <family val="2"/>
      </rPr>
      <t xml:space="preserve">
(Federal Risk Adjustment Program payments or charges)</t>
    </r>
  </si>
  <si>
    <r>
      <rPr>
        <b/>
        <sz val="10"/>
        <rFont val="Arial"/>
        <family val="2"/>
      </rPr>
      <t>Part 3 Line 2.1</t>
    </r>
    <r>
      <rPr>
        <sz val="10"/>
        <rFont val="Arial"/>
        <family val="2"/>
      </rPr>
      <t xml:space="preserve">
(Premium earned including Federal and State high risk programs)</t>
    </r>
  </si>
  <si>
    <r>
      <rPr>
        <b/>
        <sz val="10"/>
        <rFont val="Arial"/>
        <family val="2"/>
      </rPr>
      <t>Part 3 Line 2.2</t>
    </r>
    <r>
      <rPr>
        <sz val="10"/>
        <rFont val="Arial"/>
        <family val="2"/>
      </rPr>
      <t xml:space="preserve">
(Federal and State taxes and licensing or regulatory fees)</t>
    </r>
  </si>
  <si>
    <r>
      <rPr>
        <b/>
        <sz val="10"/>
        <rFont val="Arial"/>
        <family val="2"/>
      </rPr>
      <t>Part 3 Line 2.3</t>
    </r>
    <r>
      <rPr>
        <sz val="10"/>
        <rFont val="Arial"/>
        <family val="2"/>
      </rPr>
      <t xml:space="preserve">
(MLR denominator)</t>
    </r>
  </si>
  <si>
    <t>2012
Individual</t>
  </si>
  <si>
    <t>2013
Individual</t>
  </si>
  <si>
    <t>2014
Individual</t>
  </si>
  <si>
    <t>State or Territory Name</t>
  </si>
  <si>
    <t>Table 3 - State and Territory Names and MLR Standards</t>
  </si>
  <si>
    <t>2012
Small Group</t>
  </si>
  <si>
    <t>2013
Small Group</t>
  </si>
  <si>
    <t>2014
Small Group</t>
  </si>
  <si>
    <r>
      <rPr>
        <b/>
        <sz val="10"/>
        <rFont val="Arial"/>
        <family val="2"/>
      </rPr>
      <t>Step 2.</t>
    </r>
    <r>
      <rPr>
        <sz val="10"/>
        <rFont val="Arial"/>
        <family val="2"/>
      </rPr>
      <t xml:space="preserve">  Make sure that this MLR Calculator file is placed in and opened from the </t>
    </r>
    <r>
      <rPr>
        <u/>
        <sz val="10"/>
        <rFont val="Arial"/>
        <family val="2"/>
      </rPr>
      <t>same folder</t>
    </r>
    <r>
      <rPr>
        <sz val="10"/>
        <rFont val="Arial"/>
        <family val="2"/>
      </rPr>
      <t xml:space="preserve"> as the destination HIOS template file.</t>
    </r>
  </si>
  <si>
    <r>
      <rPr>
        <b/>
        <sz val="10"/>
        <rFont val="Arial"/>
        <family val="2"/>
      </rPr>
      <t>Step 4.</t>
    </r>
    <r>
      <rPr>
        <sz val="10"/>
        <rFont val="Arial"/>
        <family val="2"/>
      </rPr>
      <t xml:space="preserve">  Do one of the following:</t>
    </r>
  </si>
  <si>
    <r>
      <rPr>
        <b/>
        <sz val="10"/>
        <rFont val="Arial"/>
        <family val="2"/>
      </rPr>
      <t>Step 5.</t>
    </r>
    <r>
      <rPr>
        <sz val="10"/>
        <rFont val="Arial"/>
        <family val="2"/>
      </rPr>
      <t xml:space="preserve">  Review the HIOS template file to ensure that it has been correctly and accurately populated before saving it.  Remember to complete any remaining Parts, as required.</t>
    </r>
  </si>
  <si>
    <t>(a) To ensure that the MLR Calculator functions correctly, do NOT insert or delete rows or columns anywhere in this file.</t>
  </si>
  <si>
    <t>(c) Populate all relevant blank cells on Parts 1, 2, and 3 of this MLR Calculator file.  Do not alter the green cells, as these contain formulas.</t>
  </si>
  <si>
    <t xml:space="preserve">(i) Optionally, populate all relevant blank cells on Parts 4 and 5, if you wish the MLR Calculator to automatically copy these data to the HIOS template.  </t>
  </si>
  <si>
    <t>1.14 Advance payments of the premium tax credit received from HHS (informational only; already included in Lines 1.1-1.11)</t>
  </si>
  <si>
    <t>1.2 Adjusted incurred claims as of 3/31 of the year following the MLR reporting year</t>
  </si>
  <si>
    <t>Marketplace:</t>
  </si>
  <si>
    <t>1.10 Federal Risk Adjustment Program net payments expected from HHS / (charges payable to HHS) (as indicated by HHS as of 6/30)</t>
  </si>
  <si>
    <t>1.6 Federal Risk Adjustment Program net payments expected from HHS / (charges payable to HHS) (as indicated by HHS as of 6/30)</t>
  </si>
  <si>
    <r>
      <rPr>
        <b/>
        <sz val="10"/>
        <rFont val="Arial"/>
        <family val="2"/>
      </rPr>
      <t>Part 1 Line 2.11</t>
    </r>
    <r>
      <rPr>
        <sz val="10"/>
        <rFont val="Arial"/>
        <family val="2"/>
      </rPr>
      <t xml:space="preserve">
(Allowable claims recovered through fraud reduction efforts)</t>
    </r>
  </si>
  <si>
    <t>2011
Individual</t>
  </si>
  <si>
    <t>2011
Small Group</t>
  </si>
  <si>
    <t>(b) Populate "Business in the State of" and "Federal Tax Exempt" fields on the Company Information tab of this MLR Calculator file.</t>
  </si>
  <si>
    <r>
      <t>(i) Use the calculated fields (green cells) in Parts 1, 2, 3, and 4 of this Calculator file to complete the corresponding fields of your HIOS template file.  Make sure to use "</t>
    </r>
    <r>
      <rPr>
        <u/>
        <sz val="10"/>
        <rFont val="Arial"/>
        <family val="2"/>
      </rPr>
      <t>Paste Special: Values</t>
    </r>
    <r>
      <rPr>
        <sz val="10"/>
        <rFont val="Arial"/>
        <family val="2"/>
      </rPr>
      <t xml:space="preserve">" option in order to avoid pasting formulas into the HIOS template file; OR </t>
    </r>
  </si>
  <si>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</si>
  <si>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Merge Markets - Ind/SmGrp:</t>
  </si>
  <si>
    <t>OPTIONAL: from Part 3 of two prior year MLR Forms</t>
  </si>
  <si>
    <t>MP</t>
  </si>
  <si>
    <t>MLR_Template_Alaska.xlsx</t>
  </si>
  <si>
    <t>See Form Instructions</t>
  </si>
  <si>
    <r>
      <t>(ii) To have the MLR Calculator copy all data to your HIOS template file, enter the destination HIOS template filename in the box below (cell B23), and click the "Copy from Calculator to HIOS Template" button below it.*
  *</t>
    </r>
    <r>
      <rPr>
        <i/>
        <sz val="9"/>
        <rFont val="Arial"/>
        <family val="2"/>
      </rPr>
      <t xml:space="preserve">Please note that if you use the MLR Calculator copy functionality, </t>
    </r>
    <r>
      <rPr>
        <i/>
        <u/>
        <sz val="9"/>
        <rFont val="Arial"/>
        <family val="2"/>
      </rPr>
      <t>all</t>
    </r>
    <r>
      <rPr>
        <i/>
        <sz val="9"/>
        <rFont val="Arial"/>
        <family val="2"/>
      </rPr>
      <t xml:space="preserve"> fields (both white and green cells) on </t>
    </r>
    <r>
      <rPr>
        <i/>
        <u/>
        <sz val="9"/>
        <rFont val="Arial"/>
        <family val="2"/>
      </rPr>
      <t>all</t>
    </r>
    <r>
      <rPr>
        <i/>
        <sz val="9"/>
        <rFont val="Arial"/>
        <family val="2"/>
      </rPr>
      <t xml:space="preserve"> Parts (1-5) will be copied over.</t>
    </r>
  </si>
  <si>
    <r>
      <rPr>
        <b/>
        <sz val="10"/>
        <rFont val="Arial"/>
        <family val="2"/>
      </rPr>
      <t>Part 3 Line 3.1</t>
    </r>
    <r>
      <rPr>
        <sz val="10"/>
        <rFont val="Arial"/>
        <family val="2"/>
      </rPr>
      <t xml:space="preserve">
(Life-years to determine credibility)</t>
    </r>
  </si>
  <si>
    <r>
      <rPr>
        <b/>
        <sz val="10"/>
        <rFont val="Arial"/>
        <family val="2"/>
      </rPr>
      <t>Part 3 Line 3.2</t>
    </r>
    <r>
      <rPr>
        <sz val="10"/>
        <rFont val="Arial"/>
        <family val="2"/>
      </rPr>
      <t xml:space="preserve">
(Base credibility factor)</t>
    </r>
  </si>
  <si>
    <r>
      <rPr>
        <b/>
        <sz val="10"/>
        <rFont val="Arial"/>
        <family val="2"/>
      </rPr>
      <t>Part 3 Line 3.4</t>
    </r>
    <r>
      <rPr>
        <sz val="10"/>
        <rFont val="Arial"/>
        <family val="2"/>
      </rPr>
      <t xml:space="preserve">
(Deductible factor)</t>
    </r>
  </si>
  <si>
    <r>
      <rPr>
        <b/>
        <sz val="10"/>
        <rFont val="Arial"/>
        <family val="2"/>
      </rPr>
      <t>Part 3 Line 3.5</t>
    </r>
    <r>
      <rPr>
        <sz val="10"/>
        <rFont val="Arial"/>
        <family val="2"/>
      </rPr>
      <t xml:space="preserve">
(Credibility adjustment)</t>
    </r>
  </si>
  <si>
    <r>
      <rPr>
        <b/>
        <sz val="10"/>
        <rFont val="Arial"/>
        <family val="2"/>
      </rPr>
      <t>Part 3 Line 4.2</t>
    </r>
    <r>
      <rPr>
        <sz val="10"/>
        <rFont val="Arial"/>
        <family val="2"/>
      </rPr>
      <t xml:space="preserve">
(Credibility adjustment)
</t>
    </r>
  </si>
  <si>
    <t>Part 3, Line 3.5</t>
  </si>
  <si>
    <r>
      <rPr>
        <b/>
        <sz val="10"/>
        <rFont val="Arial"/>
        <family val="2"/>
      </rPr>
      <t>Part 3 Line 4.3</t>
    </r>
    <r>
      <rPr>
        <sz val="10"/>
        <rFont val="Arial"/>
        <family val="2"/>
      </rPr>
      <t xml:space="preserve">
(Credibility-adjusted MLR)</t>
    </r>
  </si>
  <si>
    <r>
      <rPr>
        <b/>
        <sz val="10"/>
        <rFont val="Arial"/>
        <family val="2"/>
      </rPr>
      <t>Part 3 Line 5.1</t>
    </r>
    <r>
      <rPr>
        <sz val="10"/>
        <rFont val="Arial"/>
        <family val="2"/>
      </rPr>
      <t xml:space="preserve">
(MLR standard)</t>
    </r>
  </si>
  <si>
    <r>
      <rPr>
        <b/>
        <sz val="10"/>
        <rFont val="Arial"/>
        <family val="2"/>
      </rPr>
      <t>Part 3 Line 5.2</t>
    </r>
    <r>
      <rPr>
        <sz val="10"/>
        <rFont val="Arial"/>
        <family val="2"/>
      </rPr>
      <t xml:space="preserve">
(Credibility-adjusted MLR)
</t>
    </r>
  </si>
  <si>
    <t>Part 3, Line 4.3</t>
  </si>
  <si>
    <r>
      <rPr>
        <b/>
        <sz val="10"/>
        <rFont val="Arial"/>
        <family val="2"/>
      </rPr>
      <t>Part 3 Line 5.3</t>
    </r>
    <r>
      <rPr>
        <sz val="10"/>
        <rFont val="Arial"/>
        <family val="2"/>
      </rPr>
      <t xml:space="preserve">
(Adjusted earned premium less Federal and State taxes and licensing or regulatory fees)
</t>
    </r>
  </si>
  <si>
    <r>
      <rPr>
        <b/>
        <sz val="10"/>
        <rFont val="Arial"/>
        <family val="2"/>
      </rPr>
      <t>Column "Total":</t>
    </r>
    <r>
      <rPr>
        <sz val="10"/>
        <rFont val="Arial"/>
        <family val="2"/>
      </rPr>
      <t xml:space="preserve">
   ● if Column "Total" Part 3 Line 3.1 &lt; 1,000: 
      blank
   ● if Column "Total" Part 3 Line 3.1 ≥ 1,000: 
      Part 3 Column "CY", Lines 2.1 – 2.2 (if negative, set to 0 (zero))</t>
    </r>
  </si>
  <si>
    <r>
      <rPr>
        <b/>
        <sz val="10"/>
        <rFont val="Arial"/>
        <family val="2"/>
      </rPr>
      <t>Part 3 Line 5.4</t>
    </r>
    <r>
      <rPr>
        <sz val="10"/>
        <rFont val="Arial"/>
        <family val="2"/>
      </rPr>
      <t xml:space="preserve">
(Rebate amount)</t>
    </r>
  </si>
  <si>
    <r>
      <rPr>
        <b/>
        <sz val="10"/>
        <rFont val="Arial"/>
        <family val="2"/>
      </rPr>
      <t>Part 3 Line 5.5</t>
    </r>
    <r>
      <rPr>
        <sz val="10"/>
        <rFont val="Arial"/>
        <family val="2"/>
      </rPr>
      <t xml:space="preserve">
(Single-year rebate liability)</t>
    </r>
  </si>
  <si>
    <r>
      <rPr>
        <b/>
        <sz val="10"/>
        <rFont val="Arial"/>
        <family val="2"/>
      </rPr>
      <t>Part 3 Line 5.6</t>
    </r>
    <r>
      <rPr>
        <sz val="10"/>
        <rFont val="Arial"/>
        <family val="2"/>
      </rPr>
      <t xml:space="preserve">
(Paid rebate liability)</t>
    </r>
  </si>
  <si>
    <r>
      <rPr>
        <b/>
        <sz val="10"/>
        <rFont val="Arial"/>
        <family val="2"/>
      </rPr>
      <t>Part 3 Line 5.7</t>
    </r>
    <r>
      <rPr>
        <sz val="10"/>
        <rFont val="Arial"/>
        <family val="2"/>
      </rPr>
      <t xml:space="preserve">
(Unpaid rebate liability)</t>
    </r>
  </si>
  <si>
    <r>
      <rPr>
        <b/>
        <sz val="10"/>
        <rFont val="Arial"/>
        <family val="2"/>
      </rPr>
      <t>Columns "PY2", "PY1", "CY":</t>
    </r>
    <r>
      <rPr>
        <sz val="10"/>
        <rFont val="Arial"/>
        <family val="2"/>
      </rPr>
      <t xml:space="preserve">
Part 3 Lines 5.5 – 5.6 (if negative, set to 0 (zero))</t>
    </r>
  </si>
  <si>
    <r>
      <rPr>
        <b/>
        <sz val="10"/>
        <rFont val="Arial"/>
        <family val="2"/>
      </rPr>
      <t>Part 3 Line 5.8</t>
    </r>
    <r>
      <rPr>
        <sz val="10"/>
        <rFont val="Arial"/>
        <family val="2"/>
      </rPr>
      <t xml:space="preserve">
(Limited payable rebate amount)</t>
    </r>
  </si>
  <si>
    <t>4.6 Total allowable quality improvement expenses</t>
  </si>
  <si>
    <t>3. Credibility Adjustment</t>
  </si>
  <si>
    <t>3.1 Life-years</t>
  </si>
  <si>
    <t xml:space="preserve">3.2 Base credibility factor </t>
  </si>
  <si>
    <t xml:space="preserve">3.3 Average deductible </t>
  </si>
  <si>
    <t xml:space="preserve">3.4 Deductible factor </t>
  </si>
  <si>
    <t xml:space="preserve">3.5 Credibility adjustment (Lines 3.2 x 3.4 (do not round)) </t>
  </si>
  <si>
    <t>4. MLR Calculation (for issuers with at least 1,000 life years in the Total column of Line 3.1)</t>
  </si>
  <si>
    <t>4.2 Credibility adjustment (Line 3.5, if applicable)</t>
  </si>
  <si>
    <t>5. Rebate Calculation</t>
  </si>
  <si>
    <t>5.1 MLR standard</t>
  </si>
  <si>
    <t>5.2 Credibility-adjusted MLR (Line 4.3)</t>
  </si>
  <si>
    <t>5.3 Adjusted earned premium (Lines 2.1 - 2.2 CY)</t>
  </si>
  <si>
    <t>5.4 Rebate amount if credibility-adjusted MLR is less than MLR standard (Lines (5.1 - 5.2) x 5.3)</t>
  </si>
  <si>
    <t>5.6 Optional: paid rebate liability (see instructions)</t>
  </si>
  <si>
    <t>5.7 Optional: unpaid rebate liability (Lines 5.5 - 5.6)</t>
  </si>
  <si>
    <t>5.8 Limited payable rebate amount (see instructions)</t>
  </si>
  <si>
    <t>6. Temporary Adjustments</t>
  </si>
  <si>
    <t>6.2   Reserved for future use</t>
  </si>
  <si>
    <t>6.2a  Reserved for future use</t>
  </si>
  <si>
    <t>6.2b  Reserved for future use</t>
  </si>
  <si>
    <t>6.2c  Reserved for future use</t>
  </si>
  <si>
    <t>6.2d  Reserved for future use</t>
  </si>
  <si>
    <t>6.2e  Reserved for future use</t>
  </si>
  <si>
    <t>6.2f  Reserved for future use</t>
  </si>
  <si>
    <t>3.a Total amount of rebates (from Part 3, Line 5.4 or 5.8)</t>
  </si>
  <si>
    <t>5.5a Taxes and assessments (exclude amounts reported in Section 3 or Lines 5.5c or 9)</t>
  </si>
  <si>
    <r>
      <rPr>
        <b/>
        <sz val="10"/>
        <rFont val="Arial"/>
        <family val="2"/>
      </rPr>
      <t>Part 1 Line 4.6</t>
    </r>
    <r>
      <rPr>
        <sz val="10"/>
        <rFont val="Arial"/>
        <family val="2"/>
      </rPr>
      <t xml:space="preserve">
(Total allowable quality improvement expenses)</t>
    </r>
  </si>
  <si>
    <r>
      <rPr>
        <b/>
        <sz val="10"/>
        <rFont val="Arial"/>
        <family val="2"/>
      </rPr>
      <t>Columns "PY2", "PY1", "CY", "Total":</t>
    </r>
    <r>
      <rPr>
        <sz val="10"/>
        <rFont val="Arial"/>
        <family val="2"/>
      </rPr>
      <t xml:space="preserve">
   ● if Part 3 Line 3.1 &lt; 1,000: 
      blank
   ● if Part 3 Line 3.1 ≥ 1,000: 
      Part 3 Lines 1.9 / 2.3 (do not round)
</t>
    </r>
  </si>
  <si>
    <r>
      <rPr>
        <b/>
        <sz val="10"/>
        <rFont val="Arial"/>
        <family val="2"/>
      </rPr>
      <t>Column "Total":</t>
    </r>
    <r>
      <rPr>
        <sz val="10"/>
        <rFont val="Arial"/>
        <family val="2"/>
      </rPr>
      <t xml:space="preserve">
   ● if Column "Total" Part 3 Line 3.1 &lt; 1,000: 
      0 (zero)
   ● if Column "Total" Part 3 Line 3.1 ≥ 1,000 and Part 3 Line 5.2 ≥ Line 5.1: 
      0 (zero)
   ● if Column "Total" Part 3 Line 3.1 ≥ 1,000 and Part 3 Line 5.2 &lt; Line 5.1: 
      Part 3 (Lines 5.1 – 5.2) x Line 5.3
</t>
    </r>
  </si>
  <si>
    <t>5.5c Federal and State employment taxes and assessments</t>
  </si>
  <si>
    <t>3.1d Other Federal taxes and assessments deductible from premium</t>
  </si>
  <si>
    <t>1. Number of policies / certificates  (from Part 1, Line 7.1)</t>
  </si>
  <si>
    <t>1.4 Reconciled payments of cost-sharing reductions</t>
  </si>
  <si>
    <r>
      <rPr>
        <b/>
        <sz val="10"/>
        <rFont val="Arial"/>
        <family val="2"/>
      </rPr>
      <t>Step 1.</t>
    </r>
    <r>
      <rPr>
        <sz val="10"/>
        <rFont val="Arial"/>
        <family val="2"/>
      </rPr>
      <t xml:space="preserve">  Download the HIOS template file(s) from the HIOS MLR module.  You must use these template file(s) to submit MLR data through HIOS.  Do </t>
    </r>
    <r>
      <rPr>
        <u/>
        <sz val="10"/>
        <rFont val="Arial"/>
        <family val="2"/>
      </rPr>
      <t>not</t>
    </r>
    <r>
      <rPr>
        <sz val="10"/>
        <rFont val="Arial"/>
        <family val="2"/>
      </rPr>
      <t xml:space="preserve"> attempt to upload the MLR Form posted on the MLR page of CCIIO's website, or this MLR Calculator file, into HIOS.</t>
    </r>
  </si>
  <si>
    <t>1.9 Federal Transitional Reinsurance Program payments</t>
  </si>
  <si>
    <t>1.5 Federal Transitional Reinsurance Program payments from HHS</t>
  </si>
  <si>
    <t xml:space="preserve"> </t>
  </si>
  <si>
    <t>(VERSION 1)</t>
  </si>
  <si>
    <t>2.16 State Reinsurance Program payments</t>
  </si>
  <si>
    <t>2.17 Total incurred claims</t>
  </si>
  <si>
    <t>2.18 Allowable claims recovered through fraud reduction efforts (the smaller of Lines 2.18a or 2.18b)</t>
  </si>
  <si>
    <t>2.18a  Total fraud reduction expense</t>
  </si>
  <si>
    <t>2.18b  Total fraud recoveries that reduced paid claims in Line 2.1</t>
  </si>
  <si>
    <t>2.19 Reconciled payments of cost-sharing reductions</t>
  </si>
  <si>
    <r>
      <rPr>
        <b/>
        <sz val="10"/>
        <rFont val="Arial"/>
        <family val="2"/>
      </rPr>
      <t>Column "Total":</t>
    </r>
    <r>
      <rPr>
        <sz val="10"/>
        <rFont val="Arial"/>
        <family val="2"/>
      </rPr>
      <t xml:space="preserve">
   ● if Part 3 Line 3.3 &lt; 2,500: 
      1.000
   ● if Part 3 Line 3.3 ≥ 10,000: 
      1.736
   ● if 2,500 ≤ Part 3 Line 3.3 &lt; 10,000: 
      Calculate using linear interpolation and Table 2 (do not round).
</t>
    </r>
    <r>
      <rPr>
        <u/>
        <sz val="10"/>
        <rFont val="Arial"/>
        <family val="2"/>
      </rPr>
      <t>Table 2</t>
    </r>
    <r>
      <rPr>
        <sz val="10"/>
        <rFont val="Arial"/>
        <family val="2"/>
      </rPr>
      <t xml:space="preserve">:
Average Deductible    Deductible factor
    &lt;2,500                         1.000
      2,500                         1.164
      5,000                         1.402
  ≥10,000                         1.736
</t>
    </r>
    <r>
      <rPr>
        <u/>
        <sz val="10"/>
        <rFont val="Arial"/>
        <family val="2"/>
      </rPr>
      <t>Linear Interpolation Formula</t>
    </r>
    <r>
      <rPr>
        <sz val="10"/>
        <rFont val="Arial"/>
        <family val="2"/>
      </rPr>
      <t xml:space="preserve"> (x = average health plan deductible, y = deductible factor) where x2 = Part 3 Line 3.3 Column "Total": 
y2 = y1 + [(y3 – y1) / (x3 – x1)] * (x2 – x1)
</t>
    </r>
    <r>
      <rPr>
        <u/>
        <sz val="10"/>
        <rFont val="Arial"/>
        <family val="2"/>
      </rPr>
      <t>Linear interpolation example</t>
    </r>
    <r>
      <rPr>
        <sz val="10"/>
        <rFont val="Arial"/>
        <family val="2"/>
      </rPr>
      <t xml:space="preserve">:
The deductible factor for a $3,500 average deductible can be calculated as follows:
1.164 + [(1.402 – 1.164) / (5,000 – 2,500)] x (3,500 – 2,500) = 1.164 + 0.0952 = 1.2592
(Note: do not round the credibility factor multiplied by the deductible factor when calculating the MLR.  Add the unrounded credibility factor multiplied by the unrounded deductible factor to the unrounded preliminary MLR from Part 3 Line 4.1, then round the result to 3 decimal places (e.g. 80.1%) and enter on Part 3 Line 4.3.
</t>
    </r>
  </si>
  <si>
    <r>
      <rPr>
        <b/>
        <sz val="10"/>
        <rFont val="Arial"/>
        <family val="2"/>
      </rPr>
      <t>Part 2 Line 2.18</t>
    </r>
    <r>
      <rPr>
        <sz val="10"/>
        <rFont val="Arial"/>
        <family val="2"/>
      </rPr>
      <t xml:space="preserve">
(Allowable claims recovered through fraud reduction efforts)</t>
    </r>
  </si>
  <si>
    <t>The lesser of: Part 2 Line 2.18a or 2.18b</t>
  </si>
  <si>
    <r>
      <rPr>
        <b/>
        <sz val="10"/>
        <rFont val="Arial"/>
        <family val="2"/>
      </rPr>
      <t>Part 2 Line 2.17</t>
    </r>
    <r>
      <rPr>
        <sz val="10"/>
        <rFont val="Arial"/>
        <family val="2"/>
      </rPr>
      <t xml:space="preserve">
(Total incurred claims)</t>
    </r>
  </si>
  <si>
    <r>
      <rPr>
        <b/>
        <sz val="10"/>
        <rFont val="Arial"/>
        <family val="2"/>
      </rPr>
      <t>Column "Total as of 12/31/YY":</t>
    </r>
    <r>
      <rPr>
        <sz val="10"/>
        <rFont val="Arial"/>
        <family val="2"/>
      </rPr>
      <t xml:space="preserve">
Part 2 Lines 2.1a + 2.2a – 2.3 + 2.4a – 2.5 + 2.6a – 2.7 + 2.8a + 2.9a – 2.10 + 2.11a + 2.11b – 2.11c – 2.12a + 2.12b + 2.13 + 2.14 + 2.15 – 2.16
</t>
    </r>
    <r>
      <rPr>
        <b/>
        <sz val="10"/>
        <rFont val="Arial"/>
        <family val="2"/>
      </rPr>
      <t>All other columns ("3/31/YY", "Dual Contract", "Deferred PY1", "Deferred CY"):</t>
    </r>
    <r>
      <rPr>
        <sz val="10"/>
        <rFont val="Arial"/>
        <family val="2"/>
      </rPr>
      <t xml:space="preserve">
Part 2 Lines 2.1b + 2.2b + 2.4b + 2.6b – 2.7 + 2.8b + 2.9b + 2.11a + 2.11b – 2.12a + 2.13 + 2.14 + 2.15 – 2.16
</t>
    </r>
  </si>
  <si>
    <t>Part 2 Line 2.18</t>
  </si>
  <si>
    <t>2.1 Total incurred claims (MLR Form Part 2, Line 2.17)</t>
  </si>
  <si>
    <t>2.11 Allowable claims recovered through fraud reduction efforts (MLR Form Part 2, Line 2.18)</t>
  </si>
  <si>
    <r>
      <rPr>
        <b/>
        <sz val="10"/>
        <rFont val="Arial"/>
        <family val="2"/>
      </rPr>
      <t>Part 3 Line 1.9</t>
    </r>
    <r>
      <rPr>
        <sz val="10"/>
        <rFont val="Arial"/>
        <family val="2"/>
      </rPr>
      <t xml:space="preserve">
(MLR numerator)</t>
    </r>
  </si>
  <si>
    <t>1.8 Shared Savings payments to enrollees</t>
  </si>
  <si>
    <t xml:space="preserve">1.9 MLR numerator </t>
  </si>
  <si>
    <t>4.3 Credibility-adjusted MLR (Lines 4.1 + 4.2)</t>
  </si>
  <si>
    <t>5.5 Optional: single-year rebate liability (Line 2.3 x [Line 5.1 - (Lines 4.1 + 4.2)])</t>
  </si>
  <si>
    <r>
      <rPr>
        <b/>
        <sz val="10"/>
        <rFont val="Arial"/>
        <family val="2"/>
      </rPr>
      <t>Part 3 Line 4.1</t>
    </r>
    <r>
      <rPr>
        <sz val="10"/>
        <rFont val="Arial"/>
        <family val="2"/>
      </rPr>
      <t xml:space="preserve">
(Preliminary MLR)</t>
    </r>
  </si>
  <si>
    <r>
      <rPr>
        <b/>
        <sz val="10"/>
        <rFont val="Arial"/>
        <family val="2"/>
      </rPr>
      <t>Column "Total":</t>
    </r>
    <r>
      <rPr>
        <sz val="10"/>
        <rFont val="Arial"/>
        <family val="2"/>
      </rPr>
      <t xml:space="preserve">
   ● if Column "Total" Part 3 Line 3.1 &lt; 1,000 or ≥ 75,000: 
      0 (zero)
   ● if Column "PY2" Part 3 Line 3.1 ≥ 1,000 and Line 4.1 &lt; Line 5.1, and 
         Column "PY1" Part 3 Line 3.1 ≥ 1,000 and Line 4.1 &lt; Line 5.1, and
         Column "CY"   Part 3 Line 3.1 ≥ 1,000 and Line 4.1 &lt; Line 5.1:
      0 (zero)
   ● if 1,000 ≤ Column "Total" Part 3 Line 3.1 &lt; 75,000 and none of the conditions above apply: 
      Part 3 Line 3.2 x 3.4 (do not round)
</t>
    </r>
  </si>
  <si>
    <r>
      <rPr>
        <b/>
        <sz val="10"/>
        <rFont val="Arial"/>
        <family val="2"/>
      </rPr>
      <t>Column "Total":</t>
    </r>
    <r>
      <rPr>
        <sz val="10"/>
        <rFont val="Arial"/>
        <family val="2"/>
      </rPr>
      <t xml:space="preserve">
   ● if Column "Total" Part 3 Line 3.1 &lt; 1,000: 
      blank
   ● if Column "Total" Part 3 Line 3.1 ≥ 1,000: 
      Part 3 Lines 4.1 + 4.2
   (round to three decimal places, e.g. 0.801 or 80.1%)
</t>
    </r>
  </si>
  <si>
    <r>
      <rPr>
        <b/>
        <sz val="10"/>
        <rFont val="Arial"/>
        <family val="2"/>
      </rPr>
      <t>Column "Total":</t>
    </r>
    <r>
      <rPr>
        <sz val="10"/>
        <rFont val="Arial"/>
        <family val="2"/>
      </rPr>
      <t xml:space="preserve">
   ● if Column "Total" Part 3 Line 3.1 &lt; 1,000 or ≥ 75,000: 
      0 (zero)
   ● if Column "PY2" Part 3 Line 3.1 ≥ 1,000 and Line 4.1 &lt; Line 5.1, and 
         Column "PY1" Part 3 Line 3.1 ≥ 1,000 and Line 4.1 &lt; Line 5.1, and
         Column "CY"   Part 3 Line 3.1 ≥ 1,000 and Line 4.1 &lt; Line 5.1:
      0 (zero)
   ● if 1,000 ≤ Column "Total" Part 3 Line 3.1 &lt; 75,000 and none of the conditions above apply: 
      Calculate using linear interpolation and Table 1 (do not round)
</t>
    </r>
    <r>
      <rPr>
        <u/>
        <sz val="10"/>
        <rFont val="Arial"/>
        <family val="2"/>
      </rPr>
      <t>Table 1</t>
    </r>
    <r>
      <rPr>
        <sz val="10"/>
        <rFont val="Arial"/>
        <family val="2"/>
      </rPr>
      <t xml:space="preserve">:
Life-Years    Base credibility factor
   &lt;1,000          0.0%
     1,000          8.3%
     2,500          5.2%
     5,000          3.7%
   10,000          2.6%
   25,000          1.6%
   50,000          1.2%
 ≥75,000          0.0%
</t>
    </r>
    <r>
      <rPr>
        <u/>
        <sz val="10"/>
        <rFont val="Arial"/>
        <family val="2"/>
      </rPr>
      <t>Linear Interpolation Formula</t>
    </r>
    <r>
      <rPr>
        <sz val="10"/>
        <rFont val="Arial"/>
        <family val="2"/>
      </rPr>
      <t xml:space="preserve"> (x = life-years, y = base credibility factor) where x2 = Part 3 Line 3.1 Column "Total": 
y2 = y1 + [(y3 – y1) / (x3 – x1)] * (x2 – x1)
</t>
    </r>
    <r>
      <rPr>
        <u/>
        <sz val="10"/>
        <rFont val="Arial"/>
        <family val="2"/>
      </rPr>
      <t>Linear Interpolation Example</t>
    </r>
    <r>
      <rPr>
        <sz val="10"/>
        <rFont val="Arial"/>
        <family val="2"/>
      </rPr>
      <t xml:space="preserve">:
The base credibility factor for 16,525 life-years can be calculated as follows:
2.6% + [(1.6% – 2.6%) / (25,000 – 10,000)] x (16,525 – 10,000) = 2.6% – 0.435% = 2.165%
(Note: do not round the base credibility factor when calculating the MLR.  Add the unrounded credibility factor multiplied by the unrounded deductible factor to the unrounded preliminary MLR from Part 3 Line 4.1 Total Column, then round the resulting credibility-adjusted MLR to 3 decimal places (e.g. 80.1%) and enter on Part 3 Line 4.3.
</t>
    </r>
  </si>
  <si>
    <t>3.e Amount of rebates prepaid in advance of filing the MLR Form</t>
  </si>
  <si>
    <r>
      <rPr>
        <b/>
        <sz val="10"/>
        <rFont val="Arial"/>
        <family val="2"/>
      </rPr>
      <t>Columns "PY2", "PY1", "CY":</t>
    </r>
    <r>
      <rPr>
        <sz val="10"/>
        <rFont val="Arial"/>
        <family val="2"/>
      </rPr>
      <t xml:space="preserve">
Part 3 Line 2.3 x [Line 5.1 – (Line 4.1 + Line 4.2 Column "Total")] (if negative, set to 0 (zero))
</t>
    </r>
  </si>
  <si>
    <r>
      <rPr>
        <b/>
        <sz val="10"/>
        <rFont val="Arial"/>
        <family val="2"/>
      </rPr>
      <t>Part 3 Line 1.3</t>
    </r>
    <r>
      <rPr>
        <sz val="10"/>
        <rFont val="Arial"/>
        <family val="2"/>
      </rPr>
      <t xml:space="preserve">
(QIA expenses)</t>
    </r>
  </si>
  <si>
    <t>2015-2019
Individual</t>
  </si>
  <si>
    <t>2015-2019
Small Group</t>
  </si>
  <si>
    <t>4.1  Preliminary MLR (Lines 1.9 / 2.3)</t>
  </si>
  <si>
    <t>Part 1 Lines 4.1 + 4.2 + 4.3 + 4.4 + 4.5</t>
  </si>
  <si>
    <t>2020 MLR Form</t>
  </si>
  <si>
    <t>Not applicable.</t>
  </si>
  <si>
    <t>1.11 Reserved</t>
  </si>
  <si>
    <t>1.7 Reserved</t>
  </si>
  <si>
    <t>Part 2 Lines 1.1 + 1.2 – 1.3 – 1.7 + 1.8 + 1.9 + 1.10</t>
  </si>
  <si>
    <r>
      <rPr>
        <b/>
        <sz val="10"/>
        <rFont val="Arial"/>
        <family val="2"/>
      </rPr>
      <t>Part 3 Line 1.7</t>
    </r>
    <r>
      <rPr>
        <sz val="10"/>
        <rFont val="Arial"/>
        <family val="2"/>
      </rPr>
      <t xml:space="preserve">
Reserved </t>
    </r>
  </si>
  <si>
    <t>3.1c Reserved</t>
  </si>
  <si>
    <t>1
Health Insurance
INDIVIDUAL
Total as of 12/31/22</t>
  </si>
  <si>
    <t>6
Health Insurance
SMALL GROUP
Total as of 12/31/22</t>
  </si>
  <si>
    <t>11
Health Insurance
LARGE GROUP
Total as of 12/31/22</t>
  </si>
  <si>
    <t>16
Mini-Med
INDIVIDUAL
Total as of 12/31/22</t>
  </si>
  <si>
    <t>19
Mini-Med
SMALL GROUP
Total as of 12/31/22</t>
  </si>
  <si>
    <t>22
Mini-Med
LARGE GROUP
Total as of 12/31/22</t>
  </si>
  <si>
    <t>25
Expat
SMALL GROUP
Total as of 12/31/22</t>
  </si>
  <si>
    <t>30
Expat
LARGE GROUP
Total as of 12/31/22</t>
  </si>
  <si>
    <t>35
Student Health
INDIVIDUAL
Total as of 12/31/22</t>
  </si>
  <si>
    <t>40
Government Program Plans 
Total as of 12/31/22</t>
  </si>
  <si>
    <t>41
Other Health Business 
Total as of 12/31/22</t>
  </si>
  <si>
    <t>42
Medicare MLR Business
Total as of 12/31/22</t>
  </si>
  <si>
    <t>43
Uninsured Plans
Total as of 12/31/22</t>
  </si>
  <si>
    <t>44
Grand Total
Total as of 12/31/22</t>
  </si>
  <si>
    <t>2
Health Insurance
INDIVIDUAL
Total as of 3/31/23</t>
  </si>
  <si>
    <t>3
Health Insurance
INDIVIDUAL
Dual Contracts
(Included in Total as of 3/31/23)</t>
  </si>
  <si>
    <t>7
Health Insurance
SMALL GROUP
Total as of 3/31/23</t>
  </si>
  <si>
    <t>8
Health Insurance
SMALL GROUP
Dual Contracts
(Included in Total as of 3/31/23)</t>
  </si>
  <si>
    <t>12
Health Insurance
LARGE GROUP
Total as of 3/31/23</t>
  </si>
  <si>
    <t>13
Health Insurance
LARGE GROUP
Dual Contracts
(Included in Total as of 3/31/23)</t>
  </si>
  <si>
    <t>17
Mini-Med
INDIVIDUAL
Total as of 3/31/23</t>
  </si>
  <si>
    <t>18
Mini-Med
INDIVIDUAL
Dual Contracts
(Included in Total as of 3/31/23)</t>
  </si>
  <si>
    <t>20
Mini-Med
SMALL GROUP
Total as of 3/31/23</t>
  </si>
  <si>
    <t>21
Mini-Med
SMALL GROUP
Dual Contracts
(Included in Total as of 3/31/23)</t>
  </si>
  <si>
    <t>23
Mini-Med
LARGE GROUP
Total as of 3/31/23</t>
  </si>
  <si>
    <t>24
Mini-Med
LARGE GROUP
Dual Contracts
(Included in Total as of 3/31/23)</t>
  </si>
  <si>
    <t>26
Expat
SMALL GROUP
Total as of 3/31/23</t>
  </si>
  <si>
    <t>27
Expat
SMALL GROUP
Dual Contracts
(Included in Total as of 3/31/23)</t>
  </si>
  <si>
    <t>31
Expat
LARGE GROUP
Total as of 3/31/23</t>
  </si>
  <si>
    <t>32
Expat
LARGE GROUP
Dual Contracts
(Included in Total as of 3/31/23)</t>
  </si>
  <si>
    <t>36
Student Health
INDIVIDUAL
Total as of 3/31/23</t>
  </si>
  <si>
    <t>37
Student Health
INDIVIDUAL
Dual Contracts
(Included in Total as of 3/31/23)</t>
  </si>
  <si>
    <t>6.1  Reserved for future use</t>
  </si>
  <si>
    <t>6.1a  Reserved for future use</t>
  </si>
  <si>
    <t>6.1b  Reserved for future use</t>
  </si>
  <si>
    <r>
      <rPr>
        <b/>
        <sz val="10"/>
        <rFont val="Arial"/>
        <family val="2"/>
      </rPr>
      <t>All Columns except DC and MA merged markets:</t>
    </r>
    <r>
      <rPr>
        <sz val="10"/>
        <rFont val="Arial"/>
        <family val="2"/>
      </rPr>
      <t xml:space="preserve">
Part 3, Lines 1.2 + 1.3 – 1.4 – 1.5 – 1.6 + 1.8
</t>
    </r>
    <r>
      <rPr>
        <b/>
        <sz val="10"/>
        <rFont val="Arial"/>
        <family val="2"/>
      </rPr>
      <t>Individual and Small Group Columns, if Business State is DC or MA:</t>
    </r>
    <r>
      <rPr>
        <sz val="10"/>
        <rFont val="Arial"/>
        <family val="2"/>
      </rPr>
      <t xml:space="preserve">
(Part 3, Individual Column, Lines 1.2 + 1.3 – 1.4 – 1.5 – 1.6 + 1.8) + (Part 3, Small Group Column, Lines 1.2 + 1.3 – 1.4 – 1.5 – 1.6 + 1.8)
</t>
    </r>
  </si>
  <si>
    <t>2020-2022
Individual</t>
  </si>
  <si>
    <t>2020-2022
Small Group</t>
  </si>
  <si>
    <r>
      <rPr>
        <b/>
        <sz val="10"/>
        <rFont val="Arial"/>
        <family val="2"/>
      </rPr>
      <t>Column "PY2":</t>
    </r>
    <r>
      <rPr>
        <sz val="10"/>
        <rFont val="Arial"/>
        <family val="2"/>
      </rPr>
      <t xml:space="preserve">
The lesser of: Part 3 Lines 5.8 x (2.1 – 2.2) / 2.3 Column PY2 or Line 5.4 Column Total
(</t>
    </r>
    <r>
      <rPr>
        <i/>
        <sz val="10"/>
        <rFont val="Arial"/>
        <family val="2"/>
      </rPr>
      <t>the term "(2.1 – 2.2) / 2.3" should yield 1.0 except in DC and MA merged markets</t>
    </r>
    <r>
      <rPr>
        <sz val="10"/>
        <rFont val="Arial"/>
        <family val="2"/>
      </rPr>
      <t xml:space="preserve">)
</t>
    </r>
    <r>
      <rPr>
        <b/>
        <sz val="10"/>
        <rFont val="Arial"/>
        <family val="2"/>
      </rPr>
      <t>Column "PY1":</t>
    </r>
    <r>
      <rPr>
        <sz val="10"/>
        <rFont val="Arial"/>
        <family val="2"/>
      </rPr>
      <t xml:space="preserve">
The lesser of: Part 3 Line 5.8 x (2.1 – 2.2) / 2.3 Column PY1 or (Line 5.4 Column "Total" </t>
    </r>
    <r>
      <rPr>
        <sz val="8"/>
        <rFont val="Arial"/>
        <family val="2"/>
      </rPr>
      <t>–</t>
    </r>
    <r>
      <rPr>
        <sz val="10"/>
        <rFont val="Arial"/>
        <family val="2"/>
      </rPr>
      <t xml:space="preserve"> Line 5.8 Column "PY2")
(</t>
    </r>
    <r>
      <rPr>
        <i/>
        <sz val="10"/>
        <rFont val="Arial"/>
        <family val="2"/>
      </rPr>
      <t>the term "(2.1 – 2.2) / 2.3" should yield 1.0 except in DC and MA merged markets</t>
    </r>
    <r>
      <rPr>
        <sz val="10"/>
        <rFont val="Arial"/>
        <family val="2"/>
      </rPr>
      <t xml:space="preserve">)
</t>
    </r>
    <r>
      <rPr>
        <b/>
        <sz val="10"/>
        <rFont val="Arial"/>
        <family val="2"/>
      </rPr>
      <t>Column "CY":</t>
    </r>
    <r>
      <rPr>
        <sz val="10"/>
        <rFont val="Arial"/>
        <family val="2"/>
      </rPr>
      <t xml:space="preserve">
The lesser of: Part 3 Line 5.8 x (2.1 – 2.2) / 2.3 Column CY or (Line 5.4 Column "Total" – Line 5.8 Column "PY2" – Line 5.8 Column "PY1")
(</t>
    </r>
    <r>
      <rPr>
        <i/>
        <sz val="10"/>
        <rFont val="Arial"/>
        <family val="2"/>
      </rPr>
      <t>the term "(2.1 – 2.2) / 2.3" should yield 1.0 except in DC and MA merged markets</t>
    </r>
    <r>
      <rPr>
        <sz val="10"/>
        <rFont val="Arial"/>
        <family val="2"/>
      </rPr>
      <t xml:space="preserve">)
</t>
    </r>
    <r>
      <rPr>
        <b/>
        <sz val="10"/>
        <rFont val="Arial"/>
        <family val="2"/>
      </rPr>
      <t>Column "Total":</t>
    </r>
    <r>
      <rPr>
        <sz val="10"/>
        <rFont val="Arial"/>
        <family val="2"/>
      </rPr>
      <t xml:space="preserve">
Part 3 Line 5.8, Columns PY2 + PY1 + CY
</t>
    </r>
  </si>
  <si>
    <r>
      <rPr>
        <b/>
        <sz val="10"/>
        <rFont val="Arial"/>
        <family val="2"/>
      </rPr>
      <t>All Columns except DC and MA merged markets:</t>
    </r>
    <r>
      <rPr>
        <sz val="10"/>
        <rFont val="Arial"/>
        <family val="2"/>
      </rPr>
      <t xml:space="preserve">
Part 3, Lines 2.1 – 2.2
</t>
    </r>
    <r>
      <rPr>
        <b/>
        <sz val="10"/>
        <rFont val="Arial"/>
        <family val="2"/>
      </rPr>
      <t>Individual and Small Group Columns, if Business State is DC or MA:</t>
    </r>
    <r>
      <rPr>
        <sz val="10"/>
        <rFont val="Arial"/>
        <family val="2"/>
      </rPr>
      <t xml:space="preserve">
(Part 3, Individual Column, Lines 2.1 – 2.2) + (Part 3, Small Group Column, Lines 2.1 – 2.2)
</t>
    </r>
  </si>
  <si>
    <t>2022 Form Line</t>
  </si>
  <si>
    <t>2022 Form Calculation References</t>
  </si>
  <si>
    <t>2022 MLR Annual Reporting Form: Formula Resource</t>
  </si>
  <si>
    <t xml:space="preserve">                      Individual market         Small Group market           Large Group market
                      2021  2022  2022         2021  2022  2022             2021  2022  2022
MA                  88%  88%  88%          88%  88%  88%                85%   85%   85%
NY                   82%  82%  82%          82%  82%  82%                85%   85%   85%
All others        80%  80%  80%          80%  80%  80%                85%   85%   85%
</t>
  </si>
  <si>
    <t>Column "PY2":
2020 MLR Form, Part 3 Line 1.2, Column "CY"
Column "PY1":
2021 MLR Form, Part 3 Line 1.2, Column "CY"</t>
  </si>
  <si>
    <t xml:space="preserve">Columns "PY2" and "PY1":
2020 (for "PY2") and 2021 (for "PY1") MLR Forms, respectively,
Part 3 Line 1.3, Column "CY"
Column "CY":
Part 1 Line 4.6, Columns "3/31/YY" + "Deferred PY1" – "Deferred CY"
Column "Total":
Part 3 Line 1.3, Columns PY2 + PY1 + CY
</t>
  </si>
  <si>
    <t xml:space="preserve">Columns "PY2" and "PY1":
2020 (for "PY2") and 2021 (for "PY1") MLR Forms, respectively,
Part 3 Line 1.4, Column "CY"
Column "CY":
Part 2, Line 2.19, Columns "3/31/YY" + "Deferred PY" – "Deferred CY"
Column "Total":
Part 3 Line 1.4, Columns PY2 + PY1 + CY
</t>
  </si>
  <si>
    <t xml:space="preserve">Columns "PY2" and "PY1":
2020 (for "PY2") and 2021 (for "PY1") MLR Forms, respectively,
Part 3 Line 1.6, Column "CY"
Column "CY":
Part 2 Line 1.10, Columns "3/31/YY" + "Deferred PY" – "Deferred CY"
Column "Total":
Part 3 Line 1.6, Columns PY2 + PY1 + CY
</t>
  </si>
  <si>
    <t xml:space="preserve">Columns "PY2" and "PY1", except DC and MA merged markets:
2020 (for "PY2") and 2021 (for "PY1") MLR Forms, respectively,
Part 3 Line 3.1, Column "CY" 
Columns "PY2" and "PY1", Individual and Small Group Columns, if Business State is DC or MA:
2020 (for "PY2") and 2021 (for "PY1") MLR Forms, respectively 
(Part 1 Line 7.5, Individual Columns "3/31/YY" + "Deferred PY" – "Deferred CY") + (Part 1 Line 7.5, Small Group Columns "3/31/YY" + "Deferred PY" – "Deferred CY")
Column "CY", except DC and MA merged markets:
Part 1 Line 7.5, Columns "3/31/YY" + "Deferred PY1" – "Deferred CY" 
Column "CY", Individual and Small Group Columns, if Business State is DC and MA:
(Part 1 Line 7.5, Individual Columns "3/31/YY" + "Deferred PY1" – "Deferred CY") + (Part 1 Line 7.5, Small Group Columns "3/31/YY" + "Deferred PY1" – "Deferred CY")
Column "Total":
Part 3 Line 3.1, Columns PY2 + PY1 + CY
</t>
  </si>
  <si>
    <t xml:space="preserve">Column "PY2":
Adjusted claims incurred in the 2020 MLR reporting year, restated as of 3/31/23
Column "PY1":
Adjusted claims incurred in the 2021 MLR reporting year, restated as of 3/31/23
Column "CY":
Part 1 Lines 2.1 + 2.11, Columns "3/31/YY" + "Deferred PY1" – "Deferred CY"
Column "Total":
Part 3 Line 1.2, Columns PY2 + PY1 + CY
</t>
  </si>
  <si>
    <t>5. If the issuer sold any business in the MLR reporting year, and the novation was effective during the MLR reporting year, provide the name(s) of the entity(ies) to which the business was sold and the date of the sale or transfer.</t>
  </si>
  <si>
    <t>2021 MLR Form</t>
  </si>
  <si>
    <t xml:space="preserve">Columns "PY2" and "PY1":
2020 (for "PY2") and 2021 (for "PY1") MLR Forms, respectively,
(Part 1 Lines 1.1 + 1.2 + 1.3, Columns "3/31/YY" + "Deferred PY1" – "Deferred CY") – (Part 3 Lines 1.5 + 1.6, Column "CY")
Column "CY":
(Part 1 Lines 1.1 + 1.2 + 1.3, Columns "3/31/YY" + "Deferred PY1" – "Deferred CY") – (Part 3 Lines 1.5 + 1.6, Column "CY")
Column "Total":
Part 3 Line 2.1, Columns PY2 + PY1 + CY
</t>
  </si>
  <si>
    <t xml:space="preserve">Columns "PY2" and "PY1":
2020 (for "PY2") and 2021 (for "PY1") MLR Forms, respectively,
Federal Tax-Exempt Issuers:
(Part 1 Lines 3.1a + 3.1b + 3.1d + 3.2a + 3.2b + 3.2c + 3.3a + 3.3b, Columns "3/31/YY" + "Deferred PY1" – "Deferred CY")
Non Federal Tax-Exempt Issuers:
(Part 1 Lines 3.1a + 3.1b + 3.1d + 3.2a, Columns "3/31/YY" + "Deferred PY1" – "Deferred CY") + [The greater of: (Part 1 Line 3.2b, Columns "3/31/YY" + "Deferred PY1" – "Deferred CY") or (Part 1 Line 3.2c, Columns "3/31/YY" + "Deferred PY1" – "Deferred CY")] + (Part 1 Line 3.3a + 3.3b, Columns "3/31/YY" + "Deferred PY1" – "Deferred CY")
Column "CY":
Federal Tax-Exempt Issuers:
(Part 1 Line 3.1a + 3.1b + 3.1d + 3.2a + 3.2b + 3.2c + 3.3a + 3.3b, Columns "3/31/YY" + "Deferred PY1" – "Deferred CY") 
Non Federal Tax-Exempt Issuers:
(Part 1 Line 3.1a + 3.1b + 3.1d + 3.2a, Columns "3/31/YY" + "Deferred PY1" – "Deferred CY") + [The greater of: (Part 1 Line 3.2b, Columns "3/31/YY" + "Deferred PY1" – "Deferred CY") or (Part 1 Line 3.2c, Columns "3/31/YY" + "Deferred PY1" – "Deferred CY")] + (Part 1 Lines 3.3a + 3.3b, Columns "3/31/YY" + "Deferred PY1" – "Deferred CY")
Column "Total":
Part 3 Line 2.2, Columns PY2 + PY1 + CY
</t>
  </si>
  <si>
    <t>INSTRUCTIONS FOR USING THE MLR CALCULATOR WITH THE 2022 MLR ANNUAL REPORTING FORM</t>
  </si>
  <si>
    <t>The 2022 MLR Annual Reporting Form does not automatically perform the MLR and rebate calculations.  When a completed form is submitted, CMS' Health Insurance Oversight System (HIOS) will alert companies if their submitted values do not match HIOS calculated values.</t>
  </si>
  <si>
    <t>Companies may do the MLR and rebate calculations themselves, following the 2022 MLR Annual Reporting Form Filing Instructions.  For the user's convenience, all 2022 MLR and rebate formulas are summarized on the Formula Reference tab of this file.</t>
  </si>
  <si>
    <t>Companies may also use this MLR Calculator file to perform and/or verify their MLR and rebate calculations for the 2022 MLR reporting year.  To use the MLR Calculator, please follow Steps 1−5 below.  For your convenience, you can also choose to have this MLR Calculator copy all data entered in this file to the HIOS template file you specify, or vice versa.*  You can also copy data already entered into another version of the 2022 MLR Calculator.xlsm file by entering that file's name in the box below (cell B23) and clicking on the "Copy from HIOS Template to Calculator" button.
  *You may need to enable macros to use the optional MLR Calculator copy functionality; please contact your IT department for assistance.</t>
  </si>
  <si>
    <t xml:space="preserve">(ii) Optionally, copy the select rows (Part 3, Lines 1.9, 2.3, 3.5, 5.1, 5.4-5.8) from the 2020 and 2021 MLR Forms to the "PY Rebate Liability" tab, if you wish the MLR Calculator to automatically allocate the previously paid rebate liability for Part 3 Line 5.6.  </t>
  </si>
  <si>
    <t>Please note that the "Copy from HIOS Template to Calculator" button is only useful for identifying errors in a 2022 reporting year submission; it will not copy data correctly from a prior year template into this MLR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</si>
</sst>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 numFmtId="170" formatCode="0.0%;[Red]\(0.0%\)"/>
  </numFmts>
  <fonts count="46" x14ac:knownFonts="1">
    <font>
      <sz val="10"/>
      <name val="Arial"/>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3"/>
      <name val="Arial"/>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name val="Arial"/>
      <family val="2"/>
    </font>
    <font>
      <sz val="10"/>
      <color rgb="FF0000FF"/>
      <name val="Arial"/>
      <family val="2"/>
    </font>
    <font>
      <b/>
      <u/>
      <sz val="10"/>
      <name val="Arial"/>
      <family val="2"/>
    </font>
    <font>
      <u/>
      <sz val="10"/>
      <name val="Arial"/>
      <family val="2"/>
    </font>
    <font>
      <b/>
      <sz val="12"/>
      <name val="Arial"/>
      <family val="2"/>
    </font>
    <font>
      <i/>
      <sz val="9"/>
      <name val="Arial"/>
      <family val="2"/>
    </font>
    <font>
      <i/>
      <u/>
      <sz val="9"/>
      <name val="Arial"/>
      <family val="2"/>
    </font>
    <font>
      <sz val="10"/>
      <color rgb="FF000000"/>
      <name val="Arial"/>
      <family val="2"/>
    </font>
    <font>
      <sz val="10"/>
      <color theme="3"/>
      <name val="Arial"/>
      <family val="2"/>
    </font>
    <font>
      <i/>
      <sz val="10"/>
      <name val="Arial"/>
      <family val="2"/>
    </font>
    <font>
      <b/>
      <sz val="12"/>
      <color theme="1"/>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6" tint="0.59999389629810485"/>
        <bgColor indexed="6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0" tint="-0.24994659260841701"/>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23"/>
      </top>
      <bottom/>
      <diagonal/>
    </border>
    <border>
      <left style="thin">
        <color indexed="64"/>
      </left>
      <right/>
      <top style="medium">
        <color indexed="64"/>
      </top>
      <bottom/>
      <diagonal/>
    </border>
    <border>
      <left style="thin">
        <color indexed="23"/>
      </left>
      <right/>
      <top style="thin">
        <color indexed="23"/>
      </top>
      <bottom/>
      <diagonal/>
    </border>
    <border>
      <left/>
      <right/>
      <top style="thin">
        <color indexed="64"/>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indexed="64"/>
      </left>
      <right/>
      <top style="thin">
        <color indexed="23"/>
      </top>
      <bottom/>
      <diagonal/>
    </border>
    <border>
      <left style="thin">
        <color theme="1" tint="0.499984740745262"/>
      </left>
      <right/>
      <top style="thin">
        <color indexed="23"/>
      </top>
      <bottom/>
      <diagonal/>
    </border>
    <border>
      <left/>
      <right/>
      <top style="thin">
        <color indexed="23"/>
      </top>
      <bottom/>
      <diagonal/>
    </border>
    <border>
      <left style="thin">
        <color theme="1" tint="0.499984740745262"/>
      </left>
      <right/>
      <top/>
      <bottom/>
      <diagonal/>
    </border>
    <border>
      <left style="thin">
        <color theme="1" tint="0.499984740745262"/>
      </left>
      <right/>
      <top style="thin">
        <color indexed="64"/>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medium">
        <color indexed="64"/>
      </left>
      <right/>
      <top style="thin">
        <color indexed="64"/>
      </top>
      <bottom style="thin">
        <color indexed="64"/>
      </bottom>
      <diagonal/>
    </border>
    <border>
      <left style="thin">
        <color theme="1" tint="0.499984740745262"/>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style="thin">
        <color indexed="23"/>
      </top>
      <bottom style="medium">
        <color indexed="64"/>
      </bottom>
      <diagonal/>
    </border>
    <border>
      <left style="thin">
        <color indexed="64"/>
      </left>
      <right/>
      <top style="thin">
        <color indexed="23"/>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theme="1" tint="0.499984740745262"/>
      </left>
      <right/>
      <top style="thin">
        <color indexed="64"/>
      </top>
      <bottom/>
      <diagonal/>
    </border>
    <border>
      <left style="thin">
        <color auto="1"/>
      </left>
      <right/>
      <top/>
      <bottom/>
      <diagonal/>
    </border>
    <border>
      <left style="medium">
        <color auto="1"/>
      </left>
      <right/>
      <top style="thin">
        <color auto="1"/>
      </top>
      <bottom/>
      <diagonal/>
    </border>
    <border>
      <left style="thin">
        <color theme="1" tint="0.49995422223578601"/>
      </left>
      <right/>
      <top style="thin">
        <color auto="1"/>
      </top>
      <bottom/>
      <diagonal/>
    </border>
    <border>
      <left style="thin">
        <color theme="1" tint="0.499984740745262"/>
      </left>
      <right/>
      <top style="thin">
        <color indexed="64"/>
      </top>
      <bottom/>
      <diagonal/>
    </border>
    <border>
      <left style="medium">
        <color indexed="64"/>
      </left>
      <right/>
      <top style="thin">
        <color indexed="23"/>
      </top>
      <bottom/>
      <diagonal/>
    </border>
    <border>
      <left style="thin">
        <color indexed="23"/>
      </left>
      <right/>
      <top style="thin">
        <color indexed="23"/>
      </top>
      <bottom/>
      <diagonal/>
    </border>
    <border>
      <left style="medium">
        <color indexed="64"/>
      </left>
      <right/>
      <top style="thin">
        <color auto="1"/>
      </top>
      <bottom/>
      <diagonal/>
    </border>
    <border>
      <left style="thin">
        <color indexed="64"/>
      </left>
      <right/>
      <top style="thin">
        <color indexed="23"/>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23"/>
      </left>
      <right/>
      <top style="thin">
        <color indexed="23"/>
      </top>
      <bottom/>
      <diagonal/>
    </border>
    <border>
      <left style="thin">
        <color indexed="64"/>
      </left>
      <right/>
      <top style="thin">
        <color indexed="23"/>
      </top>
      <bottom/>
      <diagonal/>
    </border>
    <border>
      <left style="thin">
        <color indexed="23"/>
      </left>
      <right/>
      <top style="thin">
        <color indexed="23"/>
      </top>
      <bottom/>
      <diagonal/>
    </border>
    <border>
      <left style="medium">
        <color indexed="64"/>
      </left>
      <right/>
      <top style="thin">
        <color indexed="23"/>
      </top>
      <bottom/>
      <diagonal/>
    </border>
    <border>
      <left style="thin">
        <color indexed="64"/>
      </left>
      <right/>
      <top style="thin">
        <color indexed="23"/>
      </top>
      <bottom/>
      <diagonal/>
    </border>
    <border>
      <left style="medium">
        <color indexed="64"/>
      </left>
      <right/>
      <top style="thin">
        <color indexed="64"/>
      </top>
      <bottom/>
      <diagonal/>
    </border>
    <border>
      <left/>
      <right/>
      <top style="thin">
        <color indexed="64"/>
      </top>
      <bottom/>
      <diagonal/>
    </border>
    <border>
      <left style="thin">
        <color theme="1" tint="0.499984740745262"/>
      </left>
      <right/>
      <top style="thin">
        <color indexed="64"/>
      </top>
      <bottom/>
      <diagonal/>
    </border>
    <border>
      <left style="thin">
        <color theme="1" tint="0.499984740745262"/>
      </left>
      <right/>
      <top style="thin">
        <color indexed="23"/>
      </top>
      <bottom/>
      <diagonal/>
    </border>
    <border>
      <left style="thin">
        <color indexed="64"/>
      </left>
      <right/>
      <top style="thin">
        <color indexed="64"/>
      </top>
      <bottom/>
      <diagonal/>
    </border>
    <border>
      <left style="thin">
        <color indexed="23"/>
      </left>
      <right/>
      <top style="thin">
        <color indexed="23"/>
      </top>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style="thin">
        <color indexed="23"/>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theme="1" tint="0.499984740745262"/>
      </left>
      <right/>
      <top style="thin">
        <color indexed="64"/>
      </top>
      <bottom/>
      <diagonal/>
    </border>
    <border>
      <left style="thin">
        <color theme="1" tint="0.49995422223578601"/>
      </left>
      <right/>
      <top style="thin">
        <color auto="1"/>
      </top>
      <bottom/>
      <diagonal/>
    </border>
    <border>
      <left style="thin">
        <color indexed="23"/>
      </left>
      <right/>
      <top style="thin">
        <color indexed="23"/>
      </top>
      <bottom/>
      <diagonal/>
    </border>
    <border>
      <left style="thin">
        <color theme="1" tint="0.499984740745262"/>
      </left>
      <right/>
      <top style="thin">
        <color indexed="64"/>
      </top>
      <bottom/>
      <diagonal/>
    </border>
    <border>
      <left style="medium">
        <color indexed="64"/>
      </left>
      <right/>
      <top style="thin">
        <color indexed="23"/>
      </top>
      <bottom/>
      <diagonal/>
    </border>
    <border>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ck">
        <color indexed="22"/>
      </bottom>
      <diagonal/>
    </border>
    <border>
      <left/>
      <right/>
      <top style="thin">
        <color indexed="64"/>
      </top>
      <bottom style="thick">
        <color indexed="22"/>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23"/>
      </left>
      <right style="thin">
        <color indexed="23"/>
      </right>
      <top style="thick">
        <color theme="0" tint="-0.24994659260841701"/>
      </top>
      <bottom/>
      <diagonal/>
    </border>
    <border>
      <left style="thin">
        <color theme="1" tint="0.499984740745262"/>
      </left>
      <right/>
      <top style="thin">
        <color indexed="64"/>
      </top>
      <bottom style="thick">
        <color theme="0" tint="-0.249977111117893"/>
      </bottom>
      <diagonal/>
    </border>
    <border>
      <left style="medium">
        <color indexed="64"/>
      </left>
      <right/>
      <top style="thin">
        <color indexed="64"/>
      </top>
      <bottom style="thick">
        <color theme="0" tint="-0.249977111117893"/>
      </bottom>
      <diagonal/>
    </border>
    <border>
      <left style="thin">
        <color theme="1" tint="0.499984740745262"/>
      </left>
      <right style="thin">
        <color theme="1" tint="0.499984740745262"/>
      </right>
      <top style="thin">
        <color indexed="64"/>
      </top>
      <bottom style="thick">
        <color theme="0" tint="-0.249977111117893"/>
      </bottom>
      <diagonal/>
    </border>
  </borders>
  <cellStyleXfs count="46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9" fontId="35" fillId="0" borderId="0" applyFont="0" applyFill="0" applyBorder="0" applyAlignment="0" applyProtection="0"/>
  </cellStyleXfs>
  <cellXfs count="398">
    <xf numFmtId="0" fontId="0" fillId="0" borderId="0" xfId="0"/>
    <xf numFmtId="0" fontId="4" fillId="0" borderId="0" xfId="0" applyFont="1" applyBorder="1"/>
    <xf numFmtId="0" fontId="4" fillId="0" borderId="0" xfId="0" applyFont="1" applyFill="1" applyBorder="1"/>
    <xf numFmtId="0" fontId="4" fillId="0" borderId="0" xfId="0" applyFont="1"/>
    <xf numFmtId="0" fontId="4" fillId="0" borderId="0" xfId="124" applyFont="1" applyAlignment="1"/>
    <xf numFmtId="0" fontId="4" fillId="0" borderId="0" xfId="0" applyFont="1" applyFill="1"/>
    <xf numFmtId="164" fontId="4" fillId="0" borderId="0" xfId="80" applyNumberFormat="1" applyFont="1" applyBorder="1"/>
    <xf numFmtId="0" fontId="4" fillId="0" borderId="0" xfId="0" applyFont="1" applyBorder="1" applyAlignment="1"/>
    <xf numFmtId="0" fontId="4" fillId="0" borderId="0" xfId="124" applyFont="1" applyFill="1" applyAlignment="1"/>
    <xf numFmtId="167" fontId="4" fillId="0" borderId="0" xfId="124" applyNumberFormat="1" applyFont="1" applyAlignment="1"/>
    <xf numFmtId="0" fontId="4" fillId="0" borderId="0" xfId="124" applyFont="1" applyFill="1" applyBorder="1" applyAlignment="1"/>
    <xf numFmtId="0" fontId="4" fillId="0" borderId="0" xfId="0" applyFont="1" applyFill="1" applyAlignment="1">
      <alignment horizontal="center"/>
    </xf>
    <xf numFmtId="0" fontId="4" fillId="0" borderId="0" xfId="0" applyFont="1" applyProtection="1"/>
    <xf numFmtId="0" fontId="4" fillId="0" borderId="0" xfId="124" applyFont="1" applyAlignment="1" applyProtection="1"/>
    <xf numFmtId="0" fontId="4" fillId="0" borderId="0" xfId="0" applyFont="1" applyAlignment="1" applyProtection="1">
      <alignment horizontal="right"/>
    </xf>
    <xf numFmtId="0" fontId="4" fillId="0" borderId="0" xfId="124" applyFont="1" applyFill="1" applyBorder="1" applyAlignment="1" applyProtection="1">
      <alignment horizontal="right"/>
    </xf>
    <xf numFmtId="0" fontId="24" fillId="0" borderId="0" xfId="129" applyFont="1" applyAlignment="1"/>
    <xf numFmtId="0" fontId="24" fillId="0" borderId="0" xfId="129" applyFont="1" applyFill="1" applyBorder="1" applyAlignment="1">
      <alignment horizontal="left" vertical="top" wrapText="1"/>
    </xf>
    <xf numFmtId="0" fontId="4" fillId="0" borderId="0" xfId="125" applyFont="1" applyAlignment="1"/>
    <xf numFmtId="0" fontId="4" fillId="0" borderId="0" xfId="125" applyFont="1" applyFill="1" applyAlignment="1"/>
    <xf numFmtId="0" fontId="4" fillId="0" borderId="0" xfId="124" applyNumberFormat="1" applyFont="1" applyFill="1" applyBorder="1" applyAlignment="1" applyProtection="1">
      <alignment horizontal="left"/>
    </xf>
    <xf numFmtId="0" fontId="4" fillId="0" borderId="0" xfId="124" applyFont="1" applyFill="1" applyBorder="1" applyAlignment="1" applyProtection="1"/>
    <xf numFmtId="0" fontId="4" fillId="0" borderId="0" xfId="124" applyNumberFormat="1" applyFont="1" applyFill="1" applyAlignment="1" applyProtection="1">
      <alignment horizontal="left"/>
    </xf>
    <xf numFmtId="0" fontId="24" fillId="0" borderId="0" xfId="0" applyNumberFormat="1" applyFont="1" applyFill="1" applyBorder="1" applyAlignment="1" applyProtection="1">
      <alignment horizontal="left"/>
    </xf>
    <xf numFmtId="0" fontId="24" fillId="0" borderId="0" xfId="124" applyNumberFormat="1" applyFont="1" applyFill="1" applyBorder="1" applyAlignment="1" applyProtection="1">
      <alignment horizontal="left" vertical="center"/>
    </xf>
    <xf numFmtId="164" fontId="4" fillId="0" borderId="0" xfId="80" applyNumberFormat="1" applyFont="1" applyFill="1" applyBorder="1"/>
    <xf numFmtId="0" fontId="24" fillId="0" borderId="0" xfId="0" applyFont="1" applyFill="1" applyProtection="1"/>
    <xf numFmtId="0" fontId="4" fillId="0" borderId="0" xfId="0" applyFont="1" applyFill="1" applyBorder="1" applyAlignment="1"/>
    <xf numFmtId="0" fontId="4" fillId="0" borderId="11" xfId="0" applyFont="1" applyFill="1" applyBorder="1" applyAlignment="1">
      <alignment horizontal="center"/>
    </xf>
    <xf numFmtId="0" fontId="4" fillId="0" borderId="0" xfId="0" applyFont="1" applyFill="1" applyBorder="1" applyAlignment="1">
      <alignment horizontal="center"/>
    </xf>
    <xf numFmtId="0" fontId="24" fillId="0" borderId="0" xfId="125" applyFont="1" applyFill="1" applyAlignment="1"/>
    <xf numFmtId="0" fontId="4" fillId="0" borderId="0" xfId="125" applyFill="1"/>
    <xf numFmtId="0" fontId="4" fillId="0" borderId="0" xfId="125" applyFont="1" applyFill="1"/>
    <xf numFmtId="0" fontId="4" fillId="0" borderId="0" xfId="125" applyFill="1" applyBorder="1"/>
    <xf numFmtId="167" fontId="4" fillId="0" borderId="0" xfId="124" applyNumberFormat="1" applyFont="1" applyFill="1" applyAlignment="1"/>
    <xf numFmtId="0" fontId="4" fillId="0" borderId="0" xfId="0" applyFont="1" applyFill="1" applyProtection="1"/>
    <xf numFmtId="0" fontId="24" fillId="0" borderId="0" xfId="125" applyFont="1" applyFill="1" applyAlignment="1" applyProtection="1"/>
    <xf numFmtId="0" fontId="24" fillId="0" borderId="0" xfId="125" applyFont="1" applyFill="1" applyBorder="1" applyAlignment="1">
      <alignment vertical="top" wrapText="1"/>
    </xf>
    <xf numFmtId="0" fontId="27" fillId="0" borderId="0" xfId="0" applyFont="1" applyAlignment="1">
      <alignment horizontal="left" vertical="top" wrapText="1"/>
    </xf>
    <xf numFmtId="0" fontId="4" fillId="0" borderId="11" xfId="0" applyFont="1" applyFill="1" applyBorder="1" applyAlignment="1">
      <alignment wrapText="1"/>
    </xf>
    <xf numFmtId="0" fontId="4" fillId="0" borderId="0" xfId="0" applyFont="1" applyFill="1" applyBorder="1" applyAlignment="1">
      <alignment wrapText="1"/>
    </xf>
    <xf numFmtId="0" fontId="4" fillId="0" borderId="0" xfId="0" applyFont="1" applyAlignment="1">
      <alignment horizontal="left" vertical="top"/>
    </xf>
    <xf numFmtId="0" fontId="4" fillId="0" borderId="0" xfId="124" applyFont="1" applyFill="1" applyBorder="1" applyAlignment="1">
      <alignment horizontal="left" vertical="top" indent="1"/>
    </xf>
    <xf numFmtId="0" fontId="4" fillId="0" borderId="0" xfId="125" applyNumberFormat="1" applyFont="1" applyFill="1" applyBorder="1" applyAlignment="1">
      <alignment horizontal="center" vertical="top"/>
    </xf>
    <xf numFmtId="0" fontId="4" fillId="0" borderId="0" xfId="125"/>
    <xf numFmtId="0" fontId="4" fillId="0" borderId="0" xfId="125" applyFont="1"/>
    <xf numFmtId="0" fontId="24" fillId="0" borderId="0" xfId="125" applyFont="1" applyFill="1" applyBorder="1" applyAlignment="1">
      <alignment vertical="top"/>
    </xf>
    <xf numFmtId="0" fontId="24" fillId="0" borderId="0" xfId="125" applyFont="1" applyFill="1" applyBorder="1" applyAlignment="1">
      <alignment horizontal="left" vertical="top" wrapText="1"/>
    </xf>
    <xf numFmtId="0" fontId="27"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Fill="1" applyBorder="1" applyAlignment="1" applyProtection="1">
      <protection locked="0"/>
    </xf>
    <xf numFmtId="0" fontId="24" fillId="27" borderId="16" xfId="0" applyFont="1" applyFill="1" applyBorder="1" applyAlignment="1">
      <alignment vertical="center" wrapText="1"/>
    </xf>
    <xf numFmtId="0" fontId="24" fillId="27" borderId="17" xfId="0" applyFont="1" applyFill="1" applyBorder="1" applyAlignment="1">
      <alignment vertical="center" wrapText="1"/>
    </xf>
    <xf numFmtId="0" fontId="24" fillId="27" borderId="16" xfId="0" applyFont="1" applyFill="1" applyBorder="1" applyAlignment="1">
      <alignment wrapText="1"/>
    </xf>
    <xf numFmtId="0" fontId="24" fillId="27" borderId="17" xfId="0" applyFont="1" applyFill="1" applyBorder="1" applyAlignment="1">
      <alignment wrapText="1"/>
    </xf>
    <xf numFmtId="0" fontId="4" fillId="0" borderId="0" xfId="0" applyFont="1" applyAlignment="1"/>
    <xf numFmtId="0" fontId="24" fillId="0" borderId="14" xfId="0" applyFont="1" applyFill="1" applyBorder="1" applyAlignment="1">
      <alignment wrapText="1"/>
    </xf>
    <xf numFmtId="0" fontId="24" fillId="0" borderId="14" xfId="0" applyFont="1" applyFill="1" applyBorder="1" applyAlignment="1">
      <alignment vertical="center" wrapText="1"/>
    </xf>
    <xf numFmtId="0" fontId="4" fillId="0" borderId="0" xfId="0" applyFont="1" applyFill="1" applyBorder="1" applyAlignment="1">
      <alignment vertical="top"/>
    </xf>
    <xf numFmtId="0" fontId="14" fillId="24" borderId="0" xfId="105" applyFont="1" applyFill="1" applyBorder="1" applyAlignment="1">
      <alignment vertical="top" wrapText="1"/>
    </xf>
    <xf numFmtId="0" fontId="4" fillId="0" borderId="31" xfId="0" applyFont="1" applyFill="1" applyBorder="1" applyAlignment="1">
      <alignment vertical="top"/>
    </xf>
    <xf numFmtId="0" fontId="4" fillId="0" borderId="11" xfId="0" applyFont="1" applyFill="1" applyBorder="1" applyAlignment="1">
      <alignment vertical="top"/>
    </xf>
    <xf numFmtId="0" fontId="14" fillId="24" borderId="27" xfId="105" applyFont="1" applyFill="1" applyBorder="1" applyAlignment="1">
      <alignment vertical="top" wrapText="1"/>
    </xf>
    <xf numFmtId="0" fontId="4" fillId="24" borderId="27" xfId="105" applyFont="1" applyFill="1" applyBorder="1" applyAlignment="1">
      <alignment vertical="top" wrapText="1"/>
    </xf>
    <xf numFmtId="0" fontId="14" fillId="24" borderId="34" xfId="105" applyFont="1" applyFill="1" applyBorder="1" applyAlignment="1">
      <alignment vertical="top" wrapText="1"/>
    </xf>
    <xf numFmtId="0" fontId="4" fillId="0" borderId="11" xfId="0" applyFont="1" applyFill="1" applyBorder="1"/>
    <xf numFmtId="0" fontId="4" fillId="0" borderId="11" xfId="0" applyFont="1" applyFill="1" applyBorder="1" applyAlignment="1">
      <alignment vertical="top" wrapText="1"/>
    </xf>
    <xf numFmtId="0" fontId="4" fillId="0" borderId="14" xfId="0" applyFont="1" applyFill="1" applyBorder="1" applyAlignment="1" applyProtection="1">
      <alignment wrapText="1"/>
      <protection locked="0"/>
    </xf>
    <xf numFmtId="0" fontId="24" fillId="0" borderId="0" xfId="124" applyFont="1" applyFill="1" applyAlignment="1"/>
    <xf numFmtId="0" fontId="24" fillId="0" borderId="0" xfId="124" applyFont="1" applyAlignment="1"/>
    <xf numFmtId="0" fontId="24" fillId="0" borderId="0" xfId="0" applyFont="1"/>
    <xf numFmtId="0" fontId="4" fillId="0" borderId="0" xfId="125" applyFill="1" applyAlignment="1"/>
    <xf numFmtId="0" fontId="4" fillId="0" borderId="0" xfId="125" applyFill="1" applyAlignment="1">
      <alignment vertical="top"/>
    </xf>
    <xf numFmtId="0" fontId="4" fillId="0" borderId="12" xfId="125" applyNumberFormat="1" applyFill="1" applyBorder="1" applyAlignment="1">
      <alignment vertical="top"/>
    </xf>
    <xf numFmtId="0" fontId="4" fillId="0" borderId="0" xfId="125" applyFont="1" applyFill="1" applyBorder="1" applyAlignment="1" applyProtection="1">
      <alignment vertical="top"/>
    </xf>
    <xf numFmtId="0" fontId="4" fillId="0" borderId="0" xfId="125" applyFont="1" applyFill="1" applyAlignment="1" applyProtection="1"/>
    <xf numFmtId="0" fontId="13" fillId="26" borderId="54" xfId="103" applyFill="1" applyBorder="1" applyAlignment="1" applyProtection="1">
      <alignment vertical="center"/>
    </xf>
    <xf numFmtId="0" fontId="13" fillId="26" borderId="55" xfId="103" applyFill="1" applyBorder="1" applyAlignment="1" applyProtection="1">
      <alignment vertical="center"/>
    </xf>
    <xf numFmtId="0" fontId="13" fillId="26" borderId="22" xfId="186" applyFont="1" applyFill="1" applyBorder="1" applyAlignment="1" applyProtection="1">
      <alignment horizontal="center" vertical="center" wrapText="1"/>
    </xf>
    <xf numFmtId="0" fontId="13" fillId="26" borderId="10" xfId="186" applyFont="1" applyFill="1" applyBorder="1" applyAlignment="1" applyProtection="1">
      <alignment horizontal="center" vertical="center" wrapText="1"/>
    </xf>
    <xf numFmtId="0" fontId="24" fillId="0" borderId="11" xfId="0" applyFont="1" applyFill="1" applyBorder="1" applyAlignment="1">
      <alignment vertical="top"/>
    </xf>
    <xf numFmtId="0" fontId="24" fillId="0" borderId="0" xfId="0" applyFont="1" applyFill="1"/>
    <xf numFmtId="0" fontId="4" fillId="0" borderId="0" xfId="124" quotePrefix="1" applyFont="1" applyAlignment="1"/>
    <xf numFmtId="0" fontId="4" fillId="0" borderId="18" xfId="125" applyNumberFormat="1" applyFont="1" applyFill="1" applyBorder="1" applyAlignment="1">
      <alignment horizontal="left" vertical="top" wrapText="1" indent="1"/>
    </xf>
    <xf numFmtId="9" fontId="5" fillId="0" borderId="60" xfId="465" applyNumberFormat="1" applyFont="1" applyFill="1" applyBorder="1" applyAlignment="1">
      <alignment vertical="top" wrapText="1"/>
    </xf>
    <xf numFmtId="9" fontId="5" fillId="0" borderId="61" xfId="465" applyNumberFormat="1" applyFont="1" applyFill="1" applyBorder="1" applyAlignment="1">
      <alignment vertical="top" wrapText="1"/>
    </xf>
    <xf numFmtId="9" fontId="5" fillId="0" borderId="12" xfId="465" applyNumberFormat="1" applyFont="1" applyFill="1" applyBorder="1" applyAlignment="1">
      <alignment vertical="top" wrapText="1"/>
    </xf>
    <xf numFmtId="9" fontId="5" fillId="0" borderId="11" xfId="465" applyNumberFormat="1" applyFont="1" applyFill="1" applyBorder="1" applyAlignment="1">
      <alignment vertical="top" wrapText="1"/>
    </xf>
    <xf numFmtId="9" fontId="5" fillId="0" borderId="59" xfId="465" applyNumberFormat="1" applyFont="1" applyFill="1" applyBorder="1" applyAlignment="1">
      <alignment vertical="top" wrapText="1"/>
    </xf>
    <xf numFmtId="9" fontId="5" fillId="0" borderId="53" xfId="465" applyNumberFormat="1" applyFont="1" applyFill="1" applyBorder="1" applyAlignment="1">
      <alignment vertical="top" wrapText="1"/>
    </xf>
    <xf numFmtId="0" fontId="4" fillId="0" borderId="0" xfId="125" applyFont="1" applyAlignment="1" applyProtection="1">
      <alignment vertical="center" wrapText="1"/>
      <protection locked="0"/>
    </xf>
    <xf numFmtId="0" fontId="4" fillId="0" borderId="0" xfId="125" applyAlignment="1" applyProtection="1">
      <alignment vertical="center"/>
      <protection locked="0"/>
    </xf>
    <xf numFmtId="0" fontId="37" fillId="0" borderId="0" xfId="125" applyFont="1" applyAlignment="1" applyProtection="1">
      <alignment horizontal="center" vertical="center" wrapText="1"/>
      <protection locked="0"/>
    </xf>
    <xf numFmtId="0" fontId="4" fillId="0" borderId="0" xfId="125" applyFont="1" applyAlignment="1" applyProtection="1">
      <alignment vertical="top" wrapText="1"/>
      <protection locked="0"/>
    </xf>
    <xf numFmtId="0" fontId="24" fillId="0" borderId="0" xfId="125" applyFont="1" applyAlignment="1" applyProtection="1">
      <alignment vertical="center"/>
      <protection locked="0"/>
    </xf>
    <xf numFmtId="0" fontId="4" fillId="0" borderId="0" xfId="125" applyFont="1" applyAlignment="1" applyProtection="1">
      <alignment horizontal="left" vertical="center" wrapText="1"/>
      <protection locked="0"/>
    </xf>
    <xf numFmtId="0" fontId="4" fillId="0" borderId="0" xfId="125" applyFont="1" applyAlignment="1" applyProtection="1">
      <alignment horizontal="left" vertical="center" wrapText="1" indent="2"/>
      <protection locked="0"/>
    </xf>
    <xf numFmtId="0" fontId="4" fillId="30" borderId="53" xfId="125" applyFont="1" applyFill="1" applyBorder="1" applyAlignment="1" applyProtection="1">
      <alignment horizontal="center" vertical="center"/>
      <protection locked="0"/>
    </xf>
    <xf numFmtId="0" fontId="4" fillId="0" borderId="0" xfId="125" applyFont="1" applyFill="1" applyBorder="1" applyAlignment="1" applyProtection="1">
      <alignment horizontal="center" vertical="center"/>
      <protection locked="0"/>
    </xf>
    <xf numFmtId="0" fontId="4" fillId="0" borderId="0" xfId="125" applyFill="1" applyAlignment="1" applyProtection="1">
      <alignment vertical="center"/>
      <protection locked="0"/>
    </xf>
    <xf numFmtId="0" fontId="4" fillId="0" borderId="0" xfId="125" applyFont="1" applyProtection="1">
      <protection locked="0"/>
    </xf>
    <xf numFmtId="6" fontId="28" fillId="28" borderId="19" xfId="105" applyNumberFormat="1" applyFont="1" applyFill="1" applyBorder="1" applyAlignment="1" applyProtection="1">
      <alignment vertical="top" wrapText="1"/>
      <protection locked="0"/>
    </xf>
    <xf numFmtId="6" fontId="28" fillId="28" borderId="32" xfId="105" applyNumberFormat="1" applyFont="1" applyFill="1" applyBorder="1" applyAlignment="1" applyProtection="1">
      <alignment vertical="top" wrapText="1"/>
      <protection locked="0"/>
    </xf>
    <xf numFmtId="6" fontId="28" fillId="28" borderId="25" xfId="105" applyNumberFormat="1" applyFont="1" applyFill="1" applyBorder="1" applyAlignment="1" applyProtection="1">
      <alignment vertical="top" wrapText="1"/>
      <protection locked="0"/>
    </xf>
    <xf numFmtId="6" fontId="4" fillId="29" borderId="29" xfId="51" applyNumberFormat="1" applyFont="1" applyFill="1" applyBorder="1" applyAlignment="1" applyProtection="1">
      <alignment vertical="top"/>
      <protection locked="0"/>
    </xf>
    <xf numFmtId="6" fontId="4" fillId="29" borderId="33" xfId="51" applyNumberFormat="1" applyFont="1" applyFill="1" applyBorder="1" applyAlignment="1" applyProtection="1">
      <alignment vertical="top"/>
      <protection locked="0"/>
    </xf>
    <xf numFmtId="6" fontId="4" fillId="28" borderId="30" xfId="0" applyNumberFormat="1" applyFont="1" applyFill="1" applyBorder="1" applyProtection="1">
      <protection locked="0"/>
    </xf>
    <xf numFmtId="6" fontId="4" fillId="28" borderId="42" xfId="0" applyNumberFormat="1" applyFont="1" applyFill="1" applyBorder="1" applyProtection="1">
      <protection locked="0"/>
    </xf>
    <xf numFmtId="6" fontId="4" fillId="29" borderId="31" xfId="51" applyNumberFormat="1" applyFont="1" applyFill="1" applyBorder="1" applyAlignment="1" applyProtection="1">
      <alignment vertical="top"/>
      <protection locked="0"/>
    </xf>
    <xf numFmtId="6" fontId="4" fillId="28" borderId="31" xfId="0" applyNumberFormat="1" applyFont="1" applyFill="1" applyBorder="1" applyProtection="1">
      <protection locked="0"/>
    </xf>
    <xf numFmtId="6" fontId="4" fillId="0" borderId="24" xfId="111" applyNumberFormat="1" applyFont="1" applyFill="1" applyBorder="1" applyAlignment="1" applyProtection="1">
      <alignment vertical="top"/>
      <protection locked="0"/>
    </xf>
    <xf numFmtId="6" fontId="4" fillId="0" borderId="26" xfId="111" applyNumberFormat="1" applyFont="1" applyFill="1" applyBorder="1" applyAlignment="1" applyProtection="1">
      <alignment vertical="top"/>
      <protection locked="0"/>
    </xf>
    <xf numFmtId="6" fontId="4" fillId="0" borderId="26" xfId="111" applyNumberFormat="1" applyFont="1" applyFill="1" applyBorder="1" applyAlignment="1" applyProtection="1">
      <protection locked="0"/>
    </xf>
    <xf numFmtId="6" fontId="4" fillId="28" borderId="38" xfId="0" applyNumberFormat="1" applyFont="1" applyFill="1" applyBorder="1" applyProtection="1">
      <protection locked="0"/>
    </xf>
    <xf numFmtId="6" fontId="4" fillId="0" borderId="35" xfId="111" applyNumberFormat="1" applyFont="1" applyFill="1" applyBorder="1" applyAlignment="1" applyProtection="1">
      <alignment vertical="top"/>
      <protection locked="0"/>
    </xf>
    <xf numFmtId="6" fontId="4" fillId="28" borderId="11" xfId="0" applyNumberFormat="1" applyFont="1" applyFill="1" applyBorder="1" applyProtection="1">
      <protection locked="0"/>
    </xf>
    <xf numFmtId="6" fontId="4" fillId="28" borderId="26" xfId="0" applyNumberFormat="1" applyFont="1" applyFill="1" applyBorder="1" applyProtection="1">
      <protection locked="0"/>
    </xf>
    <xf numFmtId="6" fontId="4" fillId="28" borderId="36" xfId="0" applyNumberFormat="1" applyFont="1" applyFill="1" applyBorder="1" applyProtection="1">
      <protection locked="0"/>
    </xf>
    <xf numFmtId="6" fontId="4" fillId="28" borderId="24" xfId="0" applyNumberFormat="1" applyFont="1" applyFill="1" applyBorder="1" applyProtection="1">
      <protection locked="0"/>
    </xf>
    <xf numFmtId="6" fontId="4" fillId="28" borderId="40" xfId="0" applyNumberFormat="1" applyFont="1" applyFill="1" applyBorder="1" applyProtection="1">
      <protection locked="0"/>
    </xf>
    <xf numFmtId="6" fontId="4" fillId="28" borderId="21" xfId="0" applyNumberFormat="1" applyFont="1" applyFill="1" applyBorder="1" applyProtection="1">
      <protection locked="0"/>
    </xf>
    <xf numFmtId="6" fontId="4" fillId="28" borderId="18" xfId="0" applyNumberFormat="1" applyFont="1" applyFill="1" applyBorder="1" applyProtection="1">
      <protection locked="0"/>
    </xf>
    <xf numFmtId="6" fontId="31" fillId="28" borderId="20" xfId="105" applyNumberFormat="1" applyFont="1" applyFill="1" applyBorder="1" applyAlignment="1" applyProtection="1">
      <alignment vertical="top" wrapText="1"/>
      <protection locked="0"/>
    </xf>
    <xf numFmtId="6" fontId="31" fillId="28" borderId="39" xfId="105" applyNumberFormat="1" applyFont="1" applyFill="1" applyBorder="1" applyAlignment="1" applyProtection="1">
      <alignment vertical="top" wrapText="1"/>
      <protection locked="0"/>
    </xf>
    <xf numFmtId="6" fontId="31" fillId="28" borderId="23" xfId="105" applyNumberFormat="1" applyFont="1" applyFill="1" applyBorder="1" applyAlignment="1" applyProtection="1">
      <alignment vertical="top" wrapText="1"/>
      <protection locked="0"/>
    </xf>
    <xf numFmtId="6" fontId="4" fillId="28" borderId="41" xfId="0" applyNumberFormat="1" applyFont="1" applyFill="1" applyBorder="1" applyProtection="1">
      <protection locked="0"/>
    </xf>
    <xf numFmtId="6" fontId="4" fillId="29" borderId="24" xfId="51" applyNumberFormat="1" applyFont="1" applyFill="1" applyBorder="1" applyAlignment="1" applyProtection="1">
      <alignment vertical="top"/>
      <protection locked="0"/>
    </xf>
    <xf numFmtId="6" fontId="4" fillId="29" borderId="26" xfId="51" applyNumberFormat="1" applyFont="1" applyFill="1" applyBorder="1" applyAlignment="1" applyProtection="1">
      <alignment vertical="top"/>
      <protection locked="0"/>
    </xf>
    <xf numFmtId="6" fontId="4" fillId="29" borderId="35" xfId="51" applyNumberFormat="1" applyFont="1" applyFill="1" applyBorder="1" applyAlignment="1" applyProtection="1">
      <alignment vertical="top"/>
      <protection locked="0"/>
    </xf>
    <xf numFmtId="6" fontId="4" fillId="28" borderId="29" xfId="0" applyNumberFormat="1" applyFont="1" applyFill="1" applyBorder="1" applyProtection="1">
      <protection locked="0"/>
    </xf>
    <xf numFmtId="6" fontId="4" fillId="28" borderId="33" xfId="0" applyNumberFormat="1" applyFont="1" applyFill="1" applyBorder="1" applyProtection="1">
      <protection locked="0"/>
    </xf>
    <xf numFmtId="6" fontId="4" fillId="28" borderId="43" xfId="0" applyNumberFormat="1" applyFont="1" applyFill="1" applyBorder="1" applyProtection="1">
      <protection locked="0"/>
    </xf>
    <xf numFmtId="6" fontId="4" fillId="28" borderId="35" xfId="0" applyNumberFormat="1" applyFont="1" applyFill="1" applyBorder="1" applyProtection="1">
      <protection locked="0"/>
    </xf>
    <xf numFmtId="6" fontId="4" fillId="0" borderId="29" xfId="111" applyNumberFormat="1" applyFont="1" applyFill="1" applyBorder="1" applyAlignment="1" applyProtection="1">
      <alignment vertical="top"/>
      <protection locked="0"/>
    </xf>
    <xf numFmtId="6" fontId="4" fillId="0" borderId="33" xfId="111" applyNumberFormat="1" applyFont="1" applyFill="1" applyBorder="1" applyAlignment="1" applyProtection="1">
      <alignment vertical="top"/>
      <protection locked="0"/>
    </xf>
    <xf numFmtId="6" fontId="4" fillId="0" borderId="31" xfId="111" applyNumberFormat="1" applyFont="1" applyFill="1" applyBorder="1" applyAlignment="1" applyProtection="1">
      <alignment vertical="top"/>
      <protection locked="0"/>
    </xf>
    <xf numFmtId="6" fontId="31" fillId="28" borderId="44" xfId="105" applyNumberFormat="1" applyFont="1" applyFill="1" applyBorder="1" applyAlignment="1" applyProtection="1">
      <alignment vertical="top" wrapText="1"/>
      <protection locked="0"/>
    </xf>
    <xf numFmtId="6" fontId="31" fillId="28" borderId="45" xfId="105" applyNumberFormat="1" applyFont="1" applyFill="1" applyBorder="1" applyAlignment="1" applyProtection="1">
      <alignment vertical="top" wrapText="1"/>
      <protection locked="0"/>
    </xf>
    <xf numFmtId="6" fontId="31" fillId="28" borderId="16" xfId="105" applyNumberFormat="1" applyFont="1" applyFill="1" applyBorder="1" applyAlignment="1" applyProtection="1">
      <alignment vertical="top" wrapText="1"/>
      <protection locked="0"/>
    </xf>
    <xf numFmtId="6" fontId="4" fillId="0" borderId="16" xfId="111" applyNumberFormat="1" applyFont="1" applyFill="1" applyBorder="1" applyAlignment="1" applyProtection="1">
      <alignment vertical="top" wrapText="1"/>
      <protection locked="0"/>
    </xf>
    <xf numFmtId="164" fontId="31" fillId="28" borderId="18" xfId="105" applyNumberFormat="1" applyFont="1" applyFill="1" applyBorder="1" applyAlignment="1" applyProtection="1">
      <alignment vertical="top" wrapText="1"/>
      <protection locked="0"/>
    </xf>
    <xf numFmtId="164" fontId="31" fillId="28" borderId="38" xfId="105" applyNumberFormat="1" applyFont="1" applyFill="1" applyBorder="1" applyAlignment="1" applyProtection="1">
      <alignment vertical="top" wrapText="1"/>
      <protection locked="0"/>
    </xf>
    <xf numFmtId="164" fontId="31" fillId="28" borderId="11" xfId="105" applyNumberFormat="1" applyFont="1" applyFill="1" applyBorder="1" applyAlignment="1" applyProtection="1">
      <alignment vertical="top" wrapText="1"/>
      <protection locked="0"/>
    </xf>
    <xf numFmtId="38" fontId="4" fillId="0" borderId="29" xfId="111" applyNumberFormat="1" applyFont="1" applyFill="1" applyBorder="1" applyAlignment="1" applyProtection="1">
      <alignment vertical="top"/>
      <protection locked="0"/>
    </xf>
    <xf numFmtId="38" fontId="4" fillId="0" borderId="33" xfId="111" applyNumberFormat="1" applyFont="1" applyFill="1" applyBorder="1" applyAlignment="1" applyProtection="1">
      <alignment vertical="top"/>
      <protection locked="0"/>
    </xf>
    <xf numFmtId="38" fontId="4" fillId="28" borderId="50" xfId="0" applyNumberFormat="1" applyFont="1" applyFill="1" applyBorder="1" applyProtection="1">
      <protection locked="0"/>
    </xf>
    <xf numFmtId="38" fontId="4" fillId="28" borderId="47" xfId="0" applyNumberFormat="1" applyFont="1" applyFill="1" applyBorder="1" applyProtection="1">
      <protection locked="0"/>
    </xf>
    <xf numFmtId="38" fontId="4" fillId="0" borderId="31" xfId="111" applyNumberFormat="1" applyFont="1" applyFill="1" applyBorder="1" applyAlignment="1" applyProtection="1">
      <alignment vertical="top"/>
      <protection locked="0"/>
    </xf>
    <xf numFmtId="38" fontId="4" fillId="0" borderId="24" xfId="111" applyNumberFormat="1" applyFont="1" applyFill="1" applyBorder="1" applyAlignment="1" applyProtection="1">
      <alignment vertical="top"/>
      <protection locked="0"/>
    </xf>
    <xf numFmtId="38" fontId="4" fillId="0" borderId="26" xfId="111" applyNumberFormat="1" applyFont="1" applyFill="1" applyBorder="1" applyAlignment="1" applyProtection="1">
      <alignment vertical="top"/>
      <protection locked="0"/>
    </xf>
    <xf numFmtId="38" fontId="4" fillId="28" borderId="51" xfId="0" applyNumberFormat="1" applyFont="1" applyFill="1" applyBorder="1" applyProtection="1">
      <protection locked="0"/>
    </xf>
    <xf numFmtId="38" fontId="4" fillId="28" borderId="48" xfId="0" applyNumberFormat="1" applyFont="1" applyFill="1" applyBorder="1" applyProtection="1">
      <protection locked="0"/>
    </xf>
    <xf numFmtId="38" fontId="4" fillId="0" borderId="35" xfId="111" applyNumberFormat="1" applyFont="1" applyFill="1" applyBorder="1" applyAlignment="1" applyProtection="1">
      <alignment vertical="top"/>
      <protection locked="0"/>
    </xf>
    <xf numFmtId="38" fontId="4" fillId="28" borderId="24" xfId="0" applyNumberFormat="1" applyFont="1" applyFill="1" applyBorder="1" applyProtection="1">
      <protection locked="0"/>
    </xf>
    <xf numFmtId="38" fontId="4" fillId="28" borderId="37" xfId="0" applyNumberFormat="1" applyFont="1" applyFill="1" applyBorder="1" applyProtection="1">
      <protection locked="0"/>
    </xf>
    <xf numFmtId="38" fontId="4" fillId="29" borderId="24" xfId="51" applyNumberFormat="1" applyFont="1" applyFill="1" applyBorder="1" applyAlignment="1" applyProtection="1">
      <alignment vertical="top"/>
      <protection locked="0"/>
    </xf>
    <xf numFmtId="38" fontId="4" fillId="29" borderId="26" xfId="51" applyNumberFormat="1" applyFont="1" applyFill="1" applyBorder="1" applyAlignment="1" applyProtection="1">
      <alignment vertical="top"/>
      <protection locked="0"/>
    </xf>
    <xf numFmtId="38" fontId="4" fillId="28" borderId="52" xfId="0" applyNumberFormat="1" applyFont="1" applyFill="1" applyBorder="1" applyProtection="1">
      <protection locked="0"/>
    </xf>
    <xf numFmtId="38" fontId="4" fillId="28" borderId="49" xfId="0" applyNumberFormat="1" applyFont="1" applyFill="1" applyBorder="1" applyProtection="1">
      <protection locked="0"/>
    </xf>
    <xf numFmtId="38" fontId="4" fillId="29" borderId="35" xfId="51" applyNumberFormat="1" applyFont="1" applyFill="1" applyBorder="1" applyAlignment="1" applyProtection="1">
      <alignment vertical="top"/>
      <protection locked="0"/>
    </xf>
    <xf numFmtId="164" fontId="31" fillId="28" borderId="44" xfId="105" applyNumberFormat="1" applyFont="1" applyFill="1" applyBorder="1" applyAlignment="1" applyProtection="1">
      <alignment vertical="top" wrapText="1"/>
      <protection locked="0"/>
    </xf>
    <xf numFmtId="164" fontId="31" fillId="28" borderId="45" xfId="105" applyNumberFormat="1" applyFont="1" applyFill="1" applyBorder="1" applyAlignment="1" applyProtection="1">
      <alignment vertical="top" wrapText="1"/>
      <protection locked="0"/>
    </xf>
    <xf numFmtId="164" fontId="31" fillId="28" borderId="16" xfId="105" applyNumberFormat="1" applyFont="1" applyFill="1" applyBorder="1" applyAlignment="1" applyProtection="1">
      <alignment vertical="top" wrapText="1"/>
      <protection locked="0"/>
    </xf>
    <xf numFmtId="164" fontId="31" fillId="28" borderId="46" xfId="105" applyNumberFormat="1" applyFont="1" applyFill="1" applyBorder="1" applyAlignment="1" applyProtection="1">
      <alignment vertical="top" wrapText="1"/>
      <protection locked="0"/>
    </xf>
    <xf numFmtId="6" fontId="4" fillId="0" borderId="33" xfId="111" applyNumberFormat="1" applyFont="1" applyFill="1" applyBorder="1" applyAlignment="1" applyProtection="1">
      <protection locked="0"/>
    </xf>
    <xf numFmtId="6" fontId="28" fillId="28" borderId="20" xfId="105" applyNumberFormat="1" applyFont="1" applyFill="1" applyBorder="1" applyAlignment="1" applyProtection="1">
      <alignment vertical="top" wrapText="1"/>
      <protection locked="0"/>
    </xf>
    <xf numFmtId="6" fontId="28" fillId="28" borderId="39" xfId="105" applyNumberFormat="1" applyFont="1" applyFill="1" applyBorder="1" applyAlignment="1" applyProtection="1">
      <alignment vertical="top" wrapText="1"/>
      <protection locked="0"/>
    </xf>
    <xf numFmtId="6" fontId="28" fillId="28" borderId="23" xfId="105" applyNumberFormat="1" applyFont="1" applyFill="1" applyBorder="1" applyAlignment="1" applyProtection="1">
      <alignment vertical="top" wrapText="1"/>
      <protection locked="0"/>
    </xf>
    <xf numFmtId="6" fontId="24" fillId="29" borderId="24" xfId="51" applyNumberFormat="1" applyFont="1" applyFill="1" applyBorder="1" applyAlignment="1" applyProtection="1">
      <alignment vertical="top"/>
      <protection locked="0"/>
    </xf>
    <xf numFmtId="6" fontId="24" fillId="29" borderId="26" xfId="51" applyNumberFormat="1" applyFont="1" applyFill="1" applyBorder="1" applyAlignment="1" applyProtection="1">
      <alignment vertical="top"/>
      <protection locked="0"/>
    </xf>
    <xf numFmtId="6" fontId="24" fillId="28" borderId="21" xfId="0" applyNumberFormat="1" applyFont="1" applyFill="1" applyBorder="1" applyProtection="1">
      <protection locked="0"/>
    </xf>
    <xf numFmtId="6" fontId="24" fillId="29" borderId="35" xfId="51" applyNumberFormat="1" applyFont="1" applyFill="1" applyBorder="1" applyAlignment="1" applyProtection="1">
      <alignment vertical="top"/>
      <protection locked="0"/>
    </xf>
    <xf numFmtId="6" fontId="24" fillId="28" borderId="11" xfId="0" applyNumberFormat="1" applyFont="1" applyFill="1" applyBorder="1" applyProtection="1">
      <protection locked="0"/>
    </xf>
    <xf numFmtId="6" fontId="4" fillId="0" borderId="63" xfId="111" applyNumberFormat="1" applyFont="1" applyFill="1" applyBorder="1" applyAlignment="1" applyProtection="1">
      <alignment vertical="top"/>
      <protection locked="0"/>
    </xf>
    <xf numFmtId="6" fontId="24" fillId="28" borderId="18" xfId="0" applyNumberFormat="1" applyFont="1" applyFill="1" applyBorder="1" applyProtection="1">
      <protection locked="0"/>
    </xf>
    <xf numFmtId="38" fontId="4" fillId="29" borderId="33" xfId="51" applyNumberFormat="1" applyFont="1" applyFill="1" applyBorder="1" applyAlignment="1" applyProtection="1">
      <alignment vertical="top"/>
      <protection locked="0"/>
    </xf>
    <xf numFmtId="170" fontId="4" fillId="29" borderId="26" xfId="51" applyNumberFormat="1" applyFont="1" applyFill="1" applyBorder="1" applyAlignment="1" applyProtection="1">
      <alignment vertical="top"/>
      <protection locked="0"/>
    </xf>
    <xf numFmtId="165" fontId="4" fillId="29" borderId="26" xfId="465" applyNumberFormat="1" applyFont="1" applyFill="1" applyBorder="1" applyAlignment="1" applyProtection="1">
      <alignment vertical="top"/>
      <protection locked="0"/>
    </xf>
    <xf numFmtId="169" fontId="4" fillId="29" borderId="26" xfId="51" applyNumberFormat="1" applyFont="1" applyFill="1" applyBorder="1" applyAlignment="1" applyProtection="1">
      <alignment vertical="top"/>
      <protection locked="0"/>
    </xf>
    <xf numFmtId="165" fontId="24" fillId="29" borderId="26" xfId="51" applyNumberFormat="1" applyFont="1" applyFill="1" applyBorder="1" applyAlignment="1" applyProtection="1">
      <alignment vertical="top"/>
      <protection locked="0"/>
    </xf>
    <xf numFmtId="165" fontId="4" fillId="0" borderId="29" xfId="111" applyNumberFormat="1" applyFont="1" applyFill="1" applyBorder="1" applyAlignment="1" applyProtection="1">
      <alignment vertical="top"/>
      <protection locked="0"/>
    </xf>
    <xf numFmtId="165" fontId="4" fillId="0" borderId="33" xfId="111" applyNumberFormat="1" applyFont="1" applyFill="1" applyBorder="1" applyAlignment="1" applyProtection="1">
      <alignment vertical="top"/>
      <protection locked="0"/>
    </xf>
    <xf numFmtId="165" fontId="4" fillId="29" borderId="26" xfId="51" applyNumberFormat="1" applyFont="1" applyFill="1" applyBorder="1" applyAlignment="1" applyProtection="1">
      <alignment vertical="top"/>
      <protection locked="0"/>
    </xf>
    <xf numFmtId="38" fontId="4" fillId="29" borderId="20" xfId="111" applyNumberFormat="1" applyFont="1" applyFill="1" applyBorder="1" applyAlignment="1" applyProtection="1">
      <alignment vertical="top"/>
      <protection locked="0"/>
    </xf>
    <xf numFmtId="38" fontId="4" fillId="29" borderId="23" xfId="111" applyNumberFormat="1" applyFont="1" applyFill="1" applyBorder="1" applyAlignment="1" applyProtection="1">
      <alignment vertical="top"/>
      <protection locked="0"/>
    </xf>
    <xf numFmtId="38" fontId="4" fillId="28" borderId="23" xfId="0" applyNumberFormat="1" applyFont="1" applyFill="1" applyBorder="1" applyProtection="1">
      <protection locked="0"/>
    </xf>
    <xf numFmtId="38" fontId="28" fillId="28" borderId="20" xfId="105" applyNumberFormat="1" applyFont="1" applyFill="1" applyBorder="1" applyAlignment="1" applyProtection="1">
      <alignment vertical="top" wrapText="1"/>
      <protection locked="0"/>
    </xf>
    <xf numFmtId="38" fontId="28" fillId="28" borderId="23" xfId="105" applyNumberFormat="1" applyFont="1" applyFill="1" applyBorder="1" applyAlignment="1" applyProtection="1">
      <alignment vertical="top" wrapText="1"/>
      <protection locked="0"/>
    </xf>
    <xf numFmtId="38" fontId="4" fillId="28" borderId="29" xfId="0" applyNumberFormat="1" applyFont="1" applyFill="1" applyBorder="1" applyProtection="1">
      <protection locked="0"/>
    </xf>
    <xf numFmtId="38" fontId="4" fillId="0" borderId="31" xfId="111" applyNumberFormat="1" applyFont="1" applyFill="1" applyBorder="1" applyAlignment="1" applyProtection="1">
      <alignment horizontal="right" vertical="top"/>
      <protection locked="0"/>
    </xf>
    <xf numFmtId="38" fontId="4" fillId="28" borderId="31" xfId="0" applyNumberFormat="1" applyFont="1" applyFill="1" applyBorder="1" applyProtection="1">
      <protection locked="0"/>
    </xf>
    <xf numFmtId="38" fontId="4" fillId="28" borderId="31" xfId="0" applyNumberFormat="1" applyFont="1" applyFill="1" applyBorder="1" applyAlignment="1" applyProtection="1">
      <alignment horizontal="center"/>
      <protection locked="0"/>
    </xf>
    <xf numFmtId="38" fontId="4" fillId="0" borderId="24" xfId="111" applyNumberFormat="1" applyFont="1" applyFill="1" applyBorder="1" applyAlignment="1" applyProtection="1">
      <alignment horizontal="right" vertical="top"/>
      <protection locked="0"/>
    </xf>
    <xf numFmtId="38" fontId="4" fillId="0" borderId="35" xfId="111" applyNumberFormat="1" applyFont="1" applyFill="1" applyBorder="1" applyAlignment="1" applyProtection="1">
      <alignment horizontal="right" vertical="top"/>
      <protection locked="0"/>
    </xf>
    <xf numFmtId="38" fontId="4" fillId="28" borderId="11" xfId="0" applyNumberFormat="1" applyFont="1" applyFill="1" applyBorder="1" applyAlignment="1" applyProtection="1">
      <alignment horizontal="center"/>
      <protection locked="0"/>
    </xf>
    <xf numFmtId="38" fontId="4" fillId="28" borderId="20" xfId="0" applyNumberFormat="1" applyFont="1" applyFill="1" applyBorder="1" applyProtection="1">
      <protection locked="0"/>
    </xf>
    <xf numFmtId="6" fontId="4" fillId="29" borderId="29" xfId="111" applyNumberFormat="1" applyFont="1" applyFill="1" applyBorder="1" applyAlignment="1" applyProtection="1">
      <alignment vertical="top"/>
      <protection locked="0"/>
    </xf>
    <xf numFmtId="6" fontId="4" fillId="29" borderId="31" xfId="111" applyNumberFormat="1" applyFont="1" applyFill="1" applyBorder="1" applyProtection="1">
      <protection locked="0"/>
    </xf>
    <xf numFmtId="6" fontId="4" fillId="28" borderId="31" xfId="0" applyNumberFormat="1" applyFont="1" applyFill="1" applyBorder="1" applyAlignment="1" applyProtection="1">
      <alignment horizontal="center"/>
      <protection locked="0"/>
    </xf>
    <xf numFmtId="6" fontId="4" fillId="0" borderId="35" xfId="111" applyNumberFormat="1" applyFont="1" applyFill="1" applyBorder="1" applyAlignment="1" applyProtection="1">
      <protection locked="0"/>
    </xf>
    <xf numFmtId="6" fontId="4" fillId="0" borderId="35" xfId="111" applyNumberFormat="1" applyFont="1" applyFill="1" applyBorder="1" applyProtection="1">
      <protection locked="0"/>
    </xf>
    <xf numFmtId="6" fontId="4" fillId="28" borderId="11" xfId="0" applyNumberFormat="1" applyFont="1" applyFill="1" applyBorder="1" applyAlignment="1" applyProtection="1">
      <alignment horizontal="center"/>
      <protection locked="0"/>
    </xf>
    <xf numFmtId="6" fontId="4" fillId="0" borderId="31" xfId="111" applyNumberFormat="1" applyFont="1" applyFill="1" applyBorder="1" applyAlignment="1" applyProtection="1">
      <protection locked="0"/>
    </xf>
    <xf numFmtId="6" fontId="4" fillId="0" borderId="31" xfId="111" applyNumberFormat="1" applyFont="1" applyFill="1" applyBorder="1" applyProtection="1">
      <protection locked="0"/>
    </xf>
    <xf numFmtId="165" fontId="4" fillId="0" borderId="35" xfId="111" applyNumberFormat="1" applyFont="1" applyFill="1" applyBorder="1" applyAlignment="1" applyProtection="1">
      <alignment vertical="top"/>
      <protection locked="0"/>
    </xf>
    <xf numFmtId="165" fontId="4" fillId="0" borderId="35" xfId="111" applyNumberFormat="1" applyFont="1" applyFill="1" applyBorder="1" applyAlignment="1" applyProtection="1">
      <protection locked="0"/>
    </xf>
    <xf numFmtId="165" fontId="4" fillId="28" borderId="11" xfId="0" applyNumberFormat="1" applyFont="1" applyFill="1" applyBorder="1" applyAlignment="1" applyProtection="1">
      <alignment horizontal="center"/>
      <protection locked="0"/>
    </xf>
    <xf numFmtId="165" fontId="4" fillId="28" borderId="24" xfId="0" applyNumberFormat="1" applyFont="1" applyFill="1" applyBorder="1" applyAlignment="1" applyProtection="1">
      <alignment horizontal="right" vertical="top"/>
      <protection locked="0"/>
    </xf>
    <xf numFmtId="165" fontId="4" fillId="28" borderId="35" xfId="0" applyNumberFormat="1" applyFont="1" applyFill="1" applyBorder="1" applyAlignment="1" applyProtection="1">
      <alignment horizontal="right" vertical="top"/>
      <protection locked="0"/>
    </xf>
    <xf numFmtId="6" fontId="4" fillId="0" borderId="64" xfId="111" applyNumberFormat="1" applyFont="1" applyFill="1" applyBorder="1" applyAlignment="1" applyProtection="1">
      <alignment vertical="top"/>
      <protection locked="0"/>
    </xf>
    <xf numFmtId="6" fontId="4" fillId="0" borderId="64" xfId="111" applyNumberFormat="1" applyFont="1" applyFill="1" applyBorder="1" applyAlignment="1" applyProtection="1">
      <protection locked="0"/>
    </xf>
    <xf numFmtId="6" fontId="4" fillId="0" borderId="64" xfId="111" applyNumberFormat="1" applyFont="1" applyFill="1" applyBorder="1" applyProtection="1">
      <protection locked="0"/>
    </xf>
    <xf numFmtId="6" fontId="4" fillId="28" borderId="62" xfId="0" applyNumberFormat="1" applyFont="1" applyFill="1" applyBorder="1" applyAlignment="1" applyProtection="1">
      <alignment horizontal="center"/>
      <protection locked="0"/>
    </xf>
    <xf numFmtId="6" fontId="24" fillId="28" borderId="0" xfId="0" applyNumberFormat="1" applyFont="1" applyFill="1" applyBorder="1" applyProtection="1">
      <protection locked="0"/>
    </xf>
    <xf numFmtId="0" fontId="33" fillId="24" borderId="11" xfId="103" applyFont="1" applyFill="1" applyBorder="1" applyAlignment="1">
      <alignment vertical="top" wrapText="1"/>
    </xf>
    <xf numFmtId="0" fontId="33" fillId="24" borderId="12" xfId="103" applyFont="1" applyFill="1" applyBorder="1" applyAlignment="1">
      <alignment vertical="top" wrapText="1"/>
    </xf>
    <xf numFmtId="0" fontId="4" fillId="0" borderId="0" xfId="125" quotePrefix="1" applyFont="1" applyAlignment="1"/>
    <xf numFmtId="0" fontId="24" fillId="0" borderId="0" xfId="125" applyFont="1" applyAlignment="1"/>
    <xf numFmtId="6" fontId="28" fillId="28" borderId="67" xfId="105" applyNumberFormat="1" applyFont="1" applyFill="1" applyBorder="1" applyAlignment="1" applyProtection="1">
      <alignment vertical="top" wrapText="1"/>
      <protection locked="0"/>
    </xf>
    <xf numFmtId="6" fontId="28" fillId="28" borderId="68" xfId="105" applyNumberFormat="1" applyFont="1" applyFill="1" applyBorder="1" applyAlignment="1" applyProtection="1">
      <alignment vertical="top" wrapText="1"/>
      <protection locked="0"/>
    </xf>
    <xf numFmtId="6" fontId="24" fillId="0" borderId="0" xfId="125" applyNumberFormat="1" applyFont="1" applyFill="1" applyBorder="1" applyAlignment="1">
      <alignment vertical="top"/>
    </xf>
    <xf numFmtId="0" fontId="0" fillId="0" borderId="0" xfId="125" applyFont="1" applyFill="1" applyAlignment="1" applyProtection="1"/>
    <xf numFmtId="6" fontId="0" fillId="28" borderId="24" xfId="0" applyNumberFormat="1" applyFont="1" applyFill="1" applyBorder="1" applyAlignment="1" applyProtection="1">
      <alignment vertical="top"/>
      <protection locked="0"/>
    </xf>
    <xf numFmtId="6" fontId="0" fillId="28" borderId="26" xfId="0" applyNumberFormat="1" applyFont="1" applyFill="1" applyBorder="1" applyAlignment="1" applyProtection="1">
      <alignment vertical="top"/>
      <protection locked="0"/>
    </xf>
    <xf numFmtId="6" fontId="0" fillId="28" borderId="18" xfId="0" applyNumberFormat="1" applyFont="1" applyFill="1" applyBorder="1" applyAlignment="1" applyProtection="1">
      <alignment vertical="top"/>
      <protection locked="0"/>
    </xf>
    <xf numFmtId="6" fontId="0" fillId="28" borderId="21" xfId="0" applyNumberFormat="1" applyFont="1" applyFill="1" applyBorder="1" applyAlignment="1" applyProtection="1">
      <alignment vertical="top"/>
      <protection locked="0"/>
    </xf>
    <xf numFmtId="0" fontId="0" fillId="0" borderId="0" xfId="125" applyFont="1" applyFill="1" applyAlignment="1"/>
    <xf numFmtId="0" fontId="0" fillId="0" borderId="0" xfId="125" applyFont="1" applyAlignment="1"/>
    <xf numFmtId="6" fontId="31" fillId="28" borderId="70" xfId="105" applyNumberFormat="1" applyFont="1" applyFill="1" applyBorder="1" applyAlignment="1">
      <alignment vertical="top" wrapText="1"/>
    </xf>
    <xf numFmtId="6" fontId="31" fillId="28" borderId="71" xfId="105" applyNumberFormat="1" applyFont="1" applyFill="1" applyBorder="1" applyAlignment="1">
      <alignment vertical="top" wrapText="1"/>
    </xf>
    <xf numFmtId="165" fontId="4" fillId="28" borderId="18" xfId="465" applyNumberFormat="1" applyFont="1" applyFill="1" applyBorder="1" applyProtection="1">
      <protection locked="0"/>
    </xf>
    <xf numFmtId="165" fontId="4" fillId="28" borderId="21" xfId="465" applyNumberFormat="1" applyFont="1" applyFill="1" applyBorder="1" applyProtection="1">
      <protection locked="0"/>
    </xf>
    <xf numFmtId="6" fontId="4" fillId="0" borderId="0" xfId="125" applyNumberFormat="1" applyFont="1" applyFill="1" applyAlignment="1"/>
    <xf numFmtId="6" fontId="4" fillId="0" borderId="0" xfId="125" applyNumberFormat="1" applyFont="1" applyAlignment="1"/>
    <xf numFmtId="6" fontId="4" fillId="0" borderId="0" xfId="0" applyNumberFormat="1" applyFont="1"/>
    <xf numFmtId="6" fontId="24" fillId="0" borderId="24" xfId="51" applyNumberFormat="1" applyFont="1" applyFill="1" applyBorder="1" applyAlignment="1" applyProtection="1">
      <alignment vertical="top"/>
      <protection locked="0"/>
    </xf>
    <xf numFmtId="6" fontId="24" fillId="0" borderId="26" xfId="51" applyNumberFormat="1" applyFont="1" applyFill="1" applyBorder="1" applyAlignment="1" applyProtection="1">
      <alignment vertical="top"/>
      <protection locked="0"/>
    </xf>
    <xf numFmtId="165" fontId="24" fillId="0" borderId="26" xfId="51" applyNumberFormat="1" applyFont="1" applyFill="1" applyBorder="1" applyAlignment="1" applyProtection="1">
      <alignment vertical="top"/>
      <protection locked="0"/>
    </xf>
    <xf numFmtId="0" fontId="24" fillId="0" borderId="0" xfId="125" applyFont="1" applyAlignment="1" applyProtection="1">
      <alignment horizontal="center" vertical="center" wrapText="1"/>
      <protection locked="0"/>
    </xf>
    <xf numFmtId="6" fontId="28" fillId="28" borderId="70" xfId="105" applyNumberFormat="1" applyFont="1" applyFill="1" applyBorder="1" applyAlignment="1" applyProtection="1">
      <alignment vertical="top" wrapText="1"/>
      <protection locked="0"/>
    </xf>
    <xf numFmtId="6" fontId="28" fillId="28" borderId="72" xfId="105" applyNumberFormat="1" applyFont="1" applyFill="1" applyBorder="1" applyAlignment="1" applyProtection="1">
      <alignment vertical="top" wrapText="1"/>
      <protection locked="0"/>
    </xf>
    <xf numFmtId="6" fontId="24" fillId="0" borderId="73" xfId="51" applyNumberFormat="1" applyFont="1" applyFill="1" applyBorder="1" applyAlignment="1" applyProtection="1">
      <alignment vertical="top"/>
      <protection locked="0"/>
    </xf>
    <xf numFmtId="6" fontId="24" fillId="0" borderId="74" xfId="51" applyNumberFormat="1" applyFont="1" applyFill="1" applyBorder="1" applyAlignment="1" applyProtection="1">
      <alignment vertical="top"/>
      <protection locked="0"/>
    </xf>
    <xf numFmtId="6" fontId="31" fillId="28" borderId="75" xfId="105" applyNumberFormat="1" applyFont="1" applyFill="1" applyBorder="1" applyAlignment="1">
      <alignment vertical="top" wrapText="1"/>
    </xf>
    <xf numFmtId="6" fontId="0" fillId="28" borderId="74" xfId="0" applyNumberFormat="1" applyFont="1" applyFill="1" applyBorder="1" applyAlignment="1" applyProtection="1">
      <alignment vertical="top"/>
      <protection locked="0"/>
    </xf>
    <xf numFmtId="6" fontId="4" fillId="0" borderId="74" xfId="111" applyNumberFormat="1" applyFont="1" applyFill="1" applyBorder="1" applyAlignment="1" applyProtection="1">
      <alignment vertical="top"/>
      <protection locked="0"/>
    </xf>
    <xf numFmtId="0" fontId="4" fillId="0" borderId="56" xfId="111" applyNumberFormat="1" applyFont="1" applyFill="1" applyBorder="1" applyAlignment="1" applyProtection="1">
      <alignment horizontal="centerContinuous" vertical="top" wrapText="1"/>
      <protection locked="0"/>
    </xf>
    <xf numFmtId="0" fontId="4" fillId="0" borderId="28" xfId="111" applyNumberFormat="1" applyFont="1" applyFill="1" applyBorder="1" applyAlignment="1" applyProtection="1">
      <alignment horizontal="centerContinuous" vertical="top" wrapText="1"/>
      <protection locked="0"/>
    </xf>
    <xf numFmtId="0" fontId="4" fillId="0" borderId="69" xfId="0" applyFont="1" applyFill="1" applyBorder="1" applyAlignment="1">
      <alignment vertical="top"/>
    </xf>
    <xf numFmtId="6" fontId="4" fillId="0" borderId="73" xfId="111" applyNumberFormat="1" applyFont="1" applyFill="1" applyBorder="1" applyAlignment="1" applyProtection="1">
      <alignment vertical="top"/>
      <protection locked="0"/>
    </xf>
    <xf numFmtId="6" fontId="4" fillId="0" borderId="76" xfId="111" applyNumberFormat="1" applyFont="1" applyFill="1" applyBorder="1" applyAlignment="1" applyProtection="1">
      <alignment vertical="top"/>
      <protection locked="0"/>
    </xf>
    <xf numFmtId="165" fontId="4" fillId="0" borderId="24" xfId="111" applyNumberFormat="1" applyFont="1" applyFill="1" applyBorder="1" applyAlignment="1" applyProtection="1">
      <alignment horizontal="right"/>
      <protection locked="0"/>
    </xf>
    <xf numFmtId="165" fontId="4" fillId="0" borderId="35" xfId="111" applyNumberFormat="1" applyFont="1" applyFill="1" applyBorder="1" applyAlignment="1" applyProtection="1">
      <alignment horizontal="right"/>
      <protection locked="0"/>
    </xf>
    <xf numFmtId="0" fontId="4" fillId="0" borderId="77" xfId="125" applyNumberFormat="1" applyFont="1" applyFill="1" applyBorder="1" applyAlignment="1" applyProtection="1">
      <alignment vertical="top" wrapText="1"/>
      <protection locked="0"/>
    </xf>
    <xf numFmtId="0" fontId="4" fillId="0" borderId="79" xfId="125" applyNumberFormat="1" applyFont="1" applyFill="1" applyBorder="1" applyAlignment="1" applyProtection="1">
      <alignment vertical="top" wrapText="1"/>
      <protection locked="0"/>
    </xf>
    <xf numFmtId="0" fontId="4" fillId="0" borderId="80" xfId="125" applyNumberFormat="1" applyFont="1" applyFill="1" applyBorder="1" applyAlignment="1" applyProtection="1">
      <alignment vertical="top" wrapText="1"/>
      <protection locked="0"/>
    </xf>
    <xf numFmtId="0" fontId="4" fillId="0" borderId="81" xfId="125" applyNumberFormat="1" applyFont="1" applyFill="1" applyBorder="1" applyAlignment="1" applyProtection="1">
      <alignment vertical="top" wrapText="1"/>
      <protection locked="0"/>
    </xf>
    <xf numFmtId="0" fontId="4" fillId="34" borderId="80" xfId="125" applyNumberFormat="1" applyFont="1" applyFill="1" applyBorder="1" applyAlignment="1" applyProtection="1">
      <alignment vertical="top" wrapText="1"/>
      <protection locked="0"/>
    </xf>
    <xf numFmtId="0" fontId="4" fillId="31" borderId="80" xfId="125" applyNumberFormat="1" applyFont="1" applyFill="1" applyBorder="1" applyAlignment="1" applyProtection="1">
      <alignment vertical="top" wrapText="1"/>
      <protection locked="0"/>
    </xf>
    <xf numFmtId="0" fontId="4" fillId="34" borderId="81" xfId="125" applyNumberFormat="1" applyFont="1" applyFill="1" applyBorder="1" applyAlignment="1" applyProtection="1">
      <alignment vertical="top" wrapText="1"/>
      <protection locked="0"/>
    </xf>
    <xf numFmtId="0" fontId="4" fillId="31" borderId="81" xfId="125" applyNumberFormat="1" applyFont="1" applyFill="1" applyBorder="1" applyAlignment="1" applyProtection="1">
      <alignment vertical="top" wrapText="1"/>
      <protection locked="0"/>
    </xf>
    <xf numFmtId="0" fontId="45" fillId="32" borderId="0" xfId="125" applyNumberFormat="1" applyFont="1" applyFill="1" applyBorder="1" applyAlignment="1" applyProtection="1">
      <alignment wrapText="1"/>
      <protection locked="0"/>
    </xf>
    <xf numFmtId="0" fontId="45" fillId="32" borderId="11" xfId="125" applyNumberFormat="1" applyFont="1" applyFill="1" applyBorder="1" applyAlignment="1" applyProtection="1">
      <alignment wrapText="1"/>
      <protection locked="0"/>
    </xf>
    <xf numFmtId="0" fontId="24" fillId="25" borderId="80" xfId="125" applyNumberFormat="1" applyFont="1" applyFill="1" applyBorder="1" applyAlignment="1">
      <alignment vertical="top"/>
    </xf>
    <xf numFmtId="0" fontId="24" fillId="25" borderId="80" xfId="125" applyNumberFormat="1" applyFont="1" applyFill="1" applyBorder="1" applyAlignment="1">
      <alignment vertical="top" wrapText="1"/>
    </xf>
    <xf numFmtId="0" fontId="24" fillId="35" borderId="80" xfId="125" applyNumberFormat="1" applyFont="1" applyFill="1" applyBorder="1" applyAlignment="1">
      <alignment vertical="top" wrapText="1"/>
    </xf>
    <xf numFmtId="0" fontId="16" fillId="0" borderId="78" xfId="112" applyFont="1" applyFill="1" applyBorder="1" applyAlignment="1" applyProtection="1">
      <alignment vertical="top"/>
      <protection locked="0"/>
    </xf>
    <xf numFmtId="0" fontId="43" fillId="0" borderId="78" xfId="112" applyFont="1" applyFill="1" applyBorder="1" applyAlignment="1" applyProtection="1">
      <alignment vertical="top"/>
      <protection locked="0"/>
    </xf>
    <xf numFmtId="0" fontId="42" fillId="0" borderId="79" xfId="112" applyFont="1" applyFill="1" applyBorder="1" applyAlignment="1" applyProtection="1">
      <alignment vertical="top"/>
      <protection locked="0"/>
    </xf>
    <xf numFmtId="0" fontId="30" fillId="25" borderId="0" xfId="125" applyFont="1" applyFill="1" applyBorder="1"/>
    <xf numFmtId="0" fontId="29" fillId="0" borderId="11" xfId="112" applyFont="1" applyFill="1" applyBorder="1" applyAlignment="1" applyProtection="1">
      <alignment horizontal="center"/>
      <protection locked="0"/>
    </xf>
    <xf numFmtId="0" fontId="4" fillId="0" borderId="34" xfId="0" applyFont="1" applyFill="1" applyBorder="1" applyAlignment="1">
      <alignment horizontal="left" vertical="top" wrapText="1" indent="1"/>
    </xf>
    <xf numFmtId="0" fontId="4" fillId="0" borderId="0" xfId="0" applyFont="1" applyFill="1" applyBorder="1" applyAlignment="1">
      <alignment horizontal="left" vertical="top" wrapText="1" indent="1"/>
    </xf>
    <xf numFmtId="0" fontId="14" fillId="24" borderId="80" xfId="105" applyFont="1" applyFill="1" applyBorder="1" applyAlignment="1">
      <alignment vertical="top" wrapText="1"/>
    </xf>
    <xf numFmtId="0" fontId="24" fillId="0" borderId="34" xfId="125" applyNumberFormat="1" applyFont="1" applyFill="1" applyBorder="1" applyAlignment="1">
      <alignment horizontal="left" vertical="top" wrapText="1" indent="1"/>
    </xf>
    <xf numFmtId="0" fontId="4" fillId="0" borderId="0" xfId="125" applyNumberFormat="1" applyFont="1" applyFill="1" applyBorder="1" applyAlignment="1">
      <alignment horizontal="left" vertical="top" wrapText="1" indent="1"/>
    </xf>
    <xf numFmtId="0" fontId="24" fillId="0" borderId="0" xfId="125" applyNumberFormat="1" applyFont="1" applyFill="1" applyBorder="1" applyAlignment="1">
      <alignment horizontal="left" vertical="top" wrapText="1" indent="1"/>
    </xf>
    <xf numFmtId="0" fontId="0" fillId="0" borderId="34" xfId="0" applyFill="1" applyBorder="1" applyAlignment="1">
      <alignment horizontal="left" vertical="top" wrapText="1" indent="1"/>
    </xf>
    <xf numFmtId="0" fontId="0" fillId="0" borderId="0" xfId="0" applyFill="1" applyBorder="1" applyAlignment="1">
      <alignment horizontal="left" vertical="top" wrapText="1" indent="1"/>
    </xf>
    <xf numFmtId="0" fontId="24" fillId="0" borderId="0" xfId="0" applyFont="1" applyFill="1" applyBorder="1" applyAlignment="1">
      <alignment horizontal="left" vertical="top" wrapText="1" indent="1"/>
    </xf>
    <xf numFmtId="6" fontId="31" fillId="28" borderId="70" xfId="105" applyNumberFormat="1" applyFont="1" applyFill="1" applyBorder="1" applyAlignment="1" applyProtection="1">
      <alignment vertical="top" wrapText="1"/>
      <protection locked="0"/>
    </xf>
    <xf numFmtId="0" fontId="4" fillId="28" borderId="29" xfId="0" applyFont="1" applyFill="1" applyBorder="1" applyProtection="1">
      <protection locked="0"/>
    </xf>
    <xf numFmtId="0" fontId="4" fillId="28" borderId="18" xfId="0" applyFont="1" applyFill="1" applyBorder="1" applyProtection="1">
      <protection locked="0"/>
    </xf>
    <xf numFmtId="6" fontId="4" fillId="0" borderId="70" xfId="111" applyNumberFormat="1" applyFont="1" applyFill="1" applyBorder="1" applyAlignment="1" applyProtection="1">
      <alignment vertical="top"/>
      <protection locked="0"/>
    </xf>
    <xf numFmtId="0" fontId="13" fillId="24" borderId="0" xfId="103" applyFont="1" applyFill="1" applyBorder="1" applyAlignment="1">
      <alignment horizontal="center" vertical="center" wrapText="1"/>
    </xf>
    <xf numFmtId="49" fontId="14" fillId="24" borderId="11" xfId="106" applyNumberFormat="1" applyFont="1" applyFill="1" applyBorder="1" applyAlignment="1">
      <alignment horizontal="center" vertical="center" wrapText="1"/>
    </xf>
    <xf numFmtId="0" fontId="15" fillId="24" borderId="18" xfId="109" applyFont="1" applyFill="1" applyBorder="1" applyAlignment="1">
      <alignment horizontal="center" vertical="center" wrapText="1"/>
    </xf>
    <xf numFmtId="0" fontId="15" fillId="24" borderId="38" xfId="109" applyFont="1" applyFill="1" applyBorder="1" applyAlignment="1">
      <alignment horizontal="center" vertical="center" wrapText="1"/>
    </xf>
    <xf numFmtId="0" fontId="15" fillId="24" borderId="11" xfId="109" applyFont="1" applyFill="1" applyBorder="1" applyAlignment="1">
      <alignment horizontal="center" vertical="center" wrapText="1"/>
    </xf>
    <xf numFmtId="0" fontId="4" fillId="24" borderId="80" xfId="105" applyFont="1" applyFill="1" applyBorder="1" applyAlignment="1">
      <alignment vertical="top" wrapText="1"/>
    </xf>
    <xf numFmtId="6" fontId="4" fillId="0" borderId="83" xfId="111" applyNumberFormat="1" applyFont="1" applyFill="1" applyBorder="1" applyAlignment="1" applyProtection="1">
      <alignment vertical="top"/>
      <protection locked="0"/>
    </xf>
    <xf numFmtId="6" fontId="4" fillId="0" borderId="85" xfId="111" applyNumberFormat="1" applyFont="1" applyFill="1" applyBorder="1" applyAlignment="1" applyProtection="1">
      <alignment vertical="top"/>
      <protection locked="0"/>
    </xf>
    <xf numFmtId="6" fontId="4" fillId="0" borderId="86" xfId="111" applyNumberFormat="1" applyFont="1" applyFill="1" applyBorder="1" applyAlignment="1" applyProtection="1">
      <alignment vertical="top"/>
      <protection locked="0"/>
    </xf>
    <xf numFmtId="6" fontId="4" fillId="28" borderId="86" xfId="0" applyNumberFormat="1" applyFont="1" applyFill="1" applyBorder="1" applyProtection="1">
      <protection locked="0"/>
    </xf>
    <xf numFmtId="6" fontId="4" fillId="28" borderId="87" xfId="0" applyNumberFormat="1" applyFont="1" applyFill="1" applyBorder="1" applyProtection="1">
      <protection locked="0"/>
    </xf>
    <xf numFmtId="6" fontId="4" fillId="28" borderId="91" xfId="0" applyNumberFormat="1" applyFont="1" applyFill="1" applyBorder="1" applyProtection="1">
      <protection locked="0"/>
    </xf>
    <xf numFmtId="0" fontId="4" fillId="0" borderId="0" xfId="125" applyNumberFormat="1" applyFont="1" applyFill="1" applyBorder="1" applyAlignment="1" applyProtection="1">
      <alignment horizontal="left" vertical="top" wrapText="1" indent="1"/>
    </xf>
    <xf numFmtId="0" fontId="4" fillId="0" borderId="34" xfId="0" applyFont="1" applyFill="1" applyBorder="1" applyAlignment="1">
      <alignment horizontal="left" vertical="top" indent="1"/>
    </xf>
    <xf numFmtId="0" fontId="4" fillId="0" borderId="0" xfId="0" applyFont="1" applyFill="1" applyBorder="1" applyAlignment="1">
      <alignment horizontal="left" vertical="top" indent="1"/>
    </xf>
    <xf numFmtId="0" fontId="24" fillId="0" borderId="0" xfId="0" applyFont="1" applyFill="1" applyBorder="1" applyAlignment="1">
      <alignment horizontal="left" vertical="top" indent="1"/>
    </xf>
    <xf numFmtId="0" fontId="14" fillId="24" borderId="89" xfId="105" applyFont="1" applyFill="1" applyBorder="1" applyAlignment="1">
      <alignment wrapText="1"/>
    </xf>
    <xf numFmtId="0" fontId="24" fillId="0" borderId="34" xfId="0" applyFont="1" applyFill="1" applyBorder="1" applyAlignment="1">
      <alignment horizontal="left" vertical="top" indent="1"/>
    </xf>
    <xf numFmtId="6" fontId="4" fillId="28" borderId="96" xfId="0" applyNumberFormat="1" applyFont="1" applyFill="1" applyBorder="1" applyProtection="1">
      <protection locked="0"/>
    </xf>
    <xf numFmtId="6" fontId="28" fillId="28" borderId="88" xfId="105" applyNumberFormat="1" applyFont="1" applyFill="1" applyBorder="1" applyAlignment="1" applyProtection="1">
      <alignment vertical="top" wrapText="1"/>
      <protection locked="0"/>
    </xf>
    <xf numFmtId="6" fontId="4" fillId="28" borderId="83" xfId="0" applyNumberFormat="1" applyFont="1" applyFill="1" applyBorder="1" applyProtection="1">
      <protection locked="0"/>
    </xf>
    <xf numFmtId="6" fontId="24" fillId="29" borderId="83" xfId="51" applyNumberFormat="1" applyFont="1" applyFill="1" applyBorder="1" applyAlignment="1" applyProtection="1">
      <alignment vertical="top"/>
      <protection locked="0"/>
    </xf>
    <xf numFmtId="6" fontId="28" fillId="28" borderId="90" xfId="105" applyNumberFormat="1" applyFont="1" applyFill="1" applyBorder="1" applyAlignment="1" applyProtection="1">
      <alignment vertical="top" wrapText="1"/>
      <protection locked="0"/>
    </xf>
    <xf numFmtId="0" fontId="4" fillId="0" borderId="34" xfId="124" applyNumberFormat="1" applyFont="1" applyFill="1" applyBorder="1" applyAlignment="1">
      <alignment horizontal="left" vertical="top" indent="1"/>
    </xf>
    <xf numFmtId="0" fontId="4" fillId="0" borderId="0" xfId="124" applyNumberFormat="1" applyFont="1" applyFill="1" applyBorder="1" applyAlignment="1">
      <alignment horizontal="left" vertical="top" wrapText="1" indent="1"/>
    </xf>
    <xf numFmtId="0" fontId="24" fillId="0" borderId="0" xfId="124" applyNumberFormat="1" applyFont="1" applyFill="1" applyBorder="1" applyAlignment="1">
      <alignment horizontal="left" vertical="top" wrapText="1" indent="1"/>
    </xf>
    <xf numFmtId="0" fontId="4" fillId="0" borderId="34" xfId="124" applyNumberFormat="1" applyFont="1" applyFill="1" applyBorder="1" applyAlignment="1">
      <alignment horizontal="left" vertical="top" wrapText="1" indent="1"/>
    </xf>
    <xf numFmtId="0" fontId="4" fillId="0" borderId="0" xfId="124" applyNumberFormat="1" applyFont="1" applyFill="1" applyBorder="1" applyAlignment="1">
      <alignment horizontal="left" vertical="top" indent="1"/>
    </xf>
    <xf numFmtId="0" fontId="24" fillId="0" borderId="0" xfId="124" applyNumberFormat="1" applyFont="1" applyFill="1" applyBorder="1" applyAlignment="1">
      <alignment horizontal="left" vertical="top" indent="1"/>
    </xf>
    <xf numFmtId="0" fontId="24" fillId="0" borderId="0" xfId="125" applyNumberFormat="1" applyFont="1" applyFill="1" applyBorder="1" applyAlignment="1" applyProtection="1">
      <alignment horizontal="left" vertical="top" wrapText="1" indent="1"/>
    </xf>
    <xf numFmtId="6" fontId="4" fillId="29" borderId="83" xfId="51" applyNumberFormat="1" applyFont="1" applyFill="1" applyBorder="1" applyAlignment="1" applyProtection="1">
      <alignment vertical="top"/>
      <protection locked="0"/>
    </xf>
    <xf numFmtId="165" fontId="4" fillId="29" borderId="83" xfId="465" applyNumberFormat="1" applyFont="1" applyFill="1" applyBorder="1" applyAlignment="1" applyProtection="1">
      <alignment vertical="top"/>
      <protection locked="0"/>
    </xf>
    <xf numFmtId="169" fontId="4" fillId="29" borderId="83" xfId="51" applyNumberFormat="1" applyFont="1" applyFill="1" applyBorder="1" applyAlignment="1" applyProtection="1">
      <alignment vertical="top"/>
      <protection locked="0"/>
    </xf>
    <xf numFmtId="165" fontId="24" fillId="29" borderId="83" xfId="51" applyNumberFormat="1" applyFont="1" applyFill="1" applyBorder="1" applyAlignment="1" applyProtection="1">
      <alignment vertical="top"/>
      <protection locked="0"/>
    </xf>
    <xf numFmtId="165" fontId="4" fillId="29" borderId="83" xfId="51" applyNumberFormat="1" applyFont="1" applyFill="1" applyBorder="1" applyAlignment="1" applyProtection="1">
      <alignment vertical="top"/>
      <protection locked="0"/>
    </xf>
    <xf numFmtId="0" fontId="4" fillId="0" borderId="82" xfId="0" applyFont="1" applyFill="1" applyBorder="1" applyAlignment="1">
      <alignment horizontal="left" vertical="top" indent="1"/>
    </xf>
    <xf numFmtId="0" fontId="4" fillId="0" borderId="57" xfId="0" applyFont="1" applyFill="1" applyBorder="1" applyAlignment="1">
      <alignment horizontal="left" vertical="top" wrapText="1" indent="1"/>
    </xf>
    <xf numFmtId="38" fontId="4" fillId="29" borderId="92" xfId="111" applyNumberFormat="1" applyFont="1" applyFill="1" applyBorder="1" applyAlignment="1" applyProtection="1">
      <alignment vertical="top"/>
      <protection locked="0"/>
    </xf>
    <xf numFmtId="38" fontId="28" fillId="28" borderId="92" xfId="105" applyNumberFormat="1" applyFont="1" applyFill="1" applyBorder="1" applyAlignment="1" applyProtection="1">
      <alignment vertical="top" wrapText="1"/>
      <protection locked="0"/>
    </xf>
    <xf numFmtId="38" fontId="4" fillId="0" borderId="84" xfId="111" applyNumberFormat="1" applyFont="1" applyFill="1" applyBorder="1" applyAlignment="1" applyProtection="1">
      <alignment vertical="top"/>
      <protection locked="0"/>
    </xf>
    <xf numFmtId="38" fontId="4" fillId="28" borderId="92" xfId="0" applyNumberFormat="1" applyFont="1" applyFill="1" applyBorder="1" applyProtection="1">
      <protection locked="0"/>
    </xf>
    <xf numFmtId="6" fontId="28" fillId="28" borderId="92" xfId="105" applyNumberFormat="1" applyFont="1" applyFill="1" applyBorder="1" applyAlignment="1" applyProtection="1">
      <alignment vertical="top" wrapText="1"/>
      <protection locked="0"/>
    </xf>
    <xf numFmtId="6" fontId="4" fillId="0" borderId="84" xfId="111" applyNumberFormat="1" applyFont="1" applyFill="1" applyBorder="1" applyProtection="1">
      <protection locked="0"/>
    </xf>
    <xf numFmtId="165" fontId="4" fillId="0" borderId="84" xfId="111" applyNumberFormat="1" applyFont="1" applyFill="1" applyBorder="1" applyAlignment="1" applyProtection="1">
      <protection locked="0"/>
    </xf>
    <xf numFmtId="165" fontId="4" fillId="28" borderId="84" xfId="0" applyNumberFormat="1" applyFont="1" applyFill="1" applyBorder="1" applyAlignment="1" applyProtection="1">
      <alignment horizontal="right" vertical="top"/>
      <protection locked="0"/>
    </xf>
    <xf numFmtId="6" fontId="4" fillId="0" borderId="97" xfId="111" applyNumberFormat="1" applyFont="1" applyFill="1" applyBorder="1" applyProtection="1">
      <protection locked="0"/>
    </xf>
    <xf numFmtId="0" fontId="4" fillId="0" borderId="98" xfId="0" applyFont="1" applyFill="1" applyBorder="1" applyAlignment="1">
      <alignment horizontal="left" vertical="top" wrapText="1" indent="1"/>
    </xf>
    <xf numFmtId="0" fontId="4" fillId="0" borderId="88" xfId="111" applyNumberFormat="1" applyFont="1" applyFill="1" applyBorder="1" applyAlignment="1" applyProtection="1">
      <alignment horizontal="centerContinuous" vertical="top" wrapText="1"/>
      <protection locked="0"/>
    </xf>
    <xf numFmtId="0" fontId="4" fillId="0" borderId="89" xfId="111" applyNumberFormat="1" applyFont="1" applyFill="1" applyBorder="1" applyAlignment="1" applyProtection="1">
      <alignment horizontal="centerContinuous" vertical="top" wrapText="1"/>
      <protection locked="0"/>
    </xf>
    <xf numFmtId="0" fontId="14" fillId="24" borderId="94" xfId="105" applyFont="1" applyFill="1" applyBorder="1" applyAlignment="1">
      <alignment wrapText="1"/>
    </xf>
    <xf numFmtId="0" fontId="32" fillId="24" borderId="15" xfId="103" applyFont="1" applyFill="1" applyBorder="1" applyAlignment="1" applyProtection="1">
      <alignment horizontal="center" vertical="center" wrapText="1"/>
    </xf>
    <xf numFmtId="0" fontId="24" fillId="24" borderId="100" xfId="0" applyFont="1" applyFill="1" applyBorder="1" applyAlignment="1">
      <alignment horizontal="center" wrapText="1"/>
    </xf>
    <xf numFmtId="0" fontId="24" fillId="0" borderId="101" xfId="0" applyFont="1" applyFill="1" applyBorder="1" applyAlignment="1">
      <alignment wrapText="1"/>
    </xf>
    <xf numFmtId="10" fontId="4" fillId="0" borderId="95" xfId="0" applyNumberFormat="1" applyFont="1" applyFill="1" applyBorder="1" applyAlignment="1" applyProtection="1">
      <alignment wrapText="1"/>
      <protection locked="0"/>
    </xf>
    <xf numFmtId="0" fontId="4" fillId="0" borderId="99" xfId="0" applyFont="1" applyFill="1" applyBorder="1" applyAlignment="1" applyProtection="1">
      <alignment vertical="top" wrapText="1"/>
      <protection locked="0"/>
    </xf>
    <xf numFmtId="0" fontId="4" fillId="0" borderId="100" xfId="0" applyFont="1" applyFill="1" applyBorder="1" applyAlignment="1"/>
    <xf numFmtId="0" fontId="4" fillId="0" borderId="94" xfId="0" applyFont="1" applyFill="1" applyBorder="1" applyAlignment="1" applyProtection="1">
      <alignment vertical="top" wrapText="1"/>
      <protection locked="0"/>
    </xf>
    <xf numFmtId="0" fontId="4" fillId="0" borderId="94" xfId="0" applyFont="1" applyFill="1" applyBorder="1" applyAlignment="1" applyProtection="1">
      <alignment wrapText="1"/>
      <protection locked="0"/>
    </xf>
    <xf numFmtId="0" fontId="4" fillId="0" borderId="95" xfId="0" applyFont="1" applyFill="1" applyBorder="1" applyAlignment="1" applyProtection="1">
      <alignment wrapText="1"/>
      <protection locked="0"/>
    </xf>
    <xf numFmtId="0" fontId="4" fillId="0" borderId="11" xfId="0" applyFont="1" applyFill="1" applyBorder="1" applyAlignment="1"/>
    <xf numFmtId="0" fontId="4" fillId="0" borderId="94" xfId="0" applyFont="1" applyFill="1" applyBorder="1" applyAlignment="1" applyProtection="1">
      <protection locked="0"/>
    </xf>
    <xf numFmtId="0" fontId="4" fillId="0" borderId="95" xfId="0" applyFont="1" applyFill="1" applyBorder="1" applyAlignment="1" applyProtection="1">
      <protection locked="0"/>
    </xf>
    <xf numFmtId="0" fontId="14" fillId="36" borderId="94" xfId="105" applyFont="1" applyFill="1" applyBorder="1" applyAlignment="1" applyProtection="1">
      <alignment wrapText="1"/>
    </xf>
    <xf numFmtId="0" fontId="4" fillId="0" borderId="34" xfId="125" applyNumberFormat="1" applyFont="1" applyFill="1" applyBorder="1" applyAlignment="1">
      <alignment horizontal="left" vertical="top" indent="1"/>
    </xf>
    <xf numFmtId="0" fontId="0" fillId="0" borderId="0" xfId="125" applyNumberFormat="1" applyFont="1" applyFill="1" applyBorder="1" applyAlignment="1" applyProtection="1">
      <alignment horizontal="left" vertical="top" indent="1"/>
    </xf>
    <xf numFmtId="0" fontId="0" fillId="0" borderId="0" xfId="125" applyNumberFormat="1" applyFont="1" applyFill="1" applyBorder="1" applyAlignment="1" applyProtection="1">
      <alignment horizontal="left" vertical="top" wrapText="1" indent="1"/>
    </xf>
    <xf numFmtId="6" fontId="28" fillId="28" borderId="102" xfId="105" applyNumberFormat="1" applyFont="1" applyFill="1" applyBorder="1" applyAlignment="1" applyProtection="1">
      <alignment vertical="top" wrapText="1"/>
      <protection locked="0"/>
    </xf>
    <xf numFmtId="6" fontId="24" fillId="0" borderId="93" xfId="51" applyNumberFormat="1" applyFont="1" applyFill="1" applyBorder="1" applyAlignment="1" applyProtection="1">
      <alignment vertical="top"/>
      <protection locked="0"/>
    </xf>
    <xf numFmtId="6" fontId="31" fillId="28" borderId="103" xfId="105" applyNumberFormat="1" applyFont="1" applyFill="1" applyBorder="1" applyAlignment="1">
      <alignment vertical="top" wrapText="1"/>
    </xf>
    <xf numFmtId="165" fontId="24" fillId="0" borderId="104" xfId="51" applyNumberFormat="1" applyFont="1" applyFill="1" applyBorder="1" applyAlignment="1" applyProtection="1">
      <alignment vertical="top"/>
      <protection locked="0"/>
    </xf>
    <xf numFmtId="6" fontId="24" fillId="0" borderId="104" xfId="51" applyNumberFormat="1" applyFont="1" applyFill="1" applyBorder="1" applyAlignment="1" applyProtection="1">
      <alignment vertical="top"/>
      <protection locked="0"/>
    </xf>
    <xf numFmtId="6" fontId="28" fillId="28" borderId="105" xfId="105" applyNumberFormat="1" applyFont="1" applyFill="1" applyBorder="1" applyAlignment="1" applyProtection="1">
      <alignment vertical="top" wrapText="1"/>
      <protection locked="0"/>
    </xf>
    <xf numFmtId="6" fontId="24" fillId="0" borderId="106" xfId="51" applyNumberFormat="1" applyFont="1" applyFill="1" applyBorder="1" applyAlignment="1" applyProtection="1">
      <alignment vertical="top"/>
      <protection locked="0"/>
    </xf>
    <xf numFmtId="0" fontId="14" fillId="24" borderId="107" xfId="105" applyFont="1" applyFill="1" applyBorder="1" applyAlignment="1">
      <alignment wrapText="1"/>
    </xf>
    <xf numFmtId="0" fontId="14" fillId="36" borderId="107" xfId="105" applyFont="1" applyFill="1" applyBorder="1" applyAlignment="1" applyProtection="1">
      <alignment wrapText="1"/>
    </xf>
    <xf numFmtId="0" fontId="4" fillId="0" borderId="0" xfId="125" applyNumberFormat="1" applyFont="1" applyFill="1" applyBorder="1" applyAlignment="1" applyProtection="1">
      <alignment horizontal="left" vertical="top" indent="1"/>
    </xf>
    <xf numFmtId="6" fontId="4" fillId="0" borderId="104" xfId="111" applyNumberFormat="1" applyFont="1" applyFill="1" applyBorder="1" applyAlignment="1" applyProtection="1">
      <alignment vertical="top"/>
      <protection locked="0"/>
    </xf>
    <xf numFmtId="6" fontId="24" fillId="0" borderId="104" xfId="111" applyNumberFormat="1" applyFont="1" applyFill="1" applyBorder="1" applyAlignment="1" applyProtection="1">
      <alignment vertical="top"/>
      <protection locked="0"/>
    </xf>
    <xf numFmtId="0" fontId="33" fillId="24" borderId="112" xfId="106" applyFont="1" applyFill="1" applyBorder="1" applyAlignment="1">
      <alignment horizontal="center" vertical="top"/>
    </xf>
    <xf numFmtId="166" fontId="4" fillId="0" borderId="13" xfId="64" applyNumberFormat="1" applyFill="1" applyBorder="1" applyAlignment="1">
      <alignment vertical="top"/>
    </xf>
    <xf numFmtId="0" fontId="33" fillId="24" borderId="113" xfId="106" applyFont="1" applyFill="1" applyBorder="1" applyAlignment="1">
      <alignment horizontal="center" vertical="top"/>
    </xf>
    <xf numFmtId="165" fontId="4" fillId="0" borderId="0" xfId="170" applyNumberFormat="1" applyFont="1" applyFill="1" applyBorder="1" applyAlignment="1">
      <alignment horizontal="center" vertical="top"/>
    </xf>
    <xf numFmtId="0" fontId="34" fillId="24" borderId="114" xfId="103" applyFont="1" applyFill="1" applyBorder="1" applyAlignment="1">
      <alignment vertical="top"/>
    </xf>
    <xf numFmtId="0" fontId="34" fillId="24" borderId="66" xfId="103" applyFont="1" applyFill="1" applyBorder="1" applyAlignment="1">
      <alignment vertical="top" wrapText="1"/>
    </xf>
    <xf numFmtId="6" fontId="4" fillId="0" borderId="115" xfId="125" applyNumberFormat="1" applyFill="1" applyBorder="1" applyAlignment="1">
      <alignment horizontal="right" vertical="top"/>
    </xf>
    <xf numFmtId="6" fontId="4" fillId="0" borderId="13" xfId="125" applyNumberFormat="1" applyFill="1" applyBorder="1" applyAlignment="1">
      <alignment horizontal="right" vertical="top"/>
    </xf>
    <xf numFmtId="168" fontId="4" fillId="0" borderId="108" xfId="125" applyNumberFormat="1" applyFill="1" applyBorder="1" applyAlignment="1">
      <alignment horizontal="center" vertical="top"/>
    </xf>
    <xf numFmtId="0" fontId="4" fillId="0" borderId="0" xfId="125" applyFill="1" applyBorder="1" applyAlignment="1">
      <alignment horizontal="center" vertical="top"/>
    </xf>
    <xf numFmtId="0" fontId="33" fillId="24" borderId="0" xfId="103" applyFont="1" applyFill="1" applyBorder="1" applyAlignment="1">
      <alignment vertical="top" wrapText="1"/>
    </xf>
    <xf numFmtId="0" fontId="5" fillId="0" borderId="108" xfId="252" applyNumberFormat="1" applyFont="1" applyFill="1" applyBorder="1" applyAlignment="1">
      <alignment vertical="top" wrapText="1"/>
    </xf>
    <xf numFmtId="0" fontId="5" fillId="0" borderId="0" xfId="252" applyNumberFormat="1" applyFont="1" applyFill="1" applyBorder="1" applyAlignment="1">
      <alignment vertical="top" wrapText="1"/>
    </xf>
    <xf numFmtId="0" fontId="5" fillId="0" borderId="116" xfId="252" applyNumberFormat="1" applyFont="1" applyFill="1" applyBorder="1" applyAlignment="1">
      <alignment vertical="top" wrapText="1"/>
    </xf>
    <xf numFmtId="9" fontId="5" fillId="0" borderId="109" xfId="465" applyNumberFormat="1" applyFont="1" applyFill="1" applyBorder="1" applyAlignment="1">
      <alignment vertical="top" wrapText="1"/>
    </xf>
    <xf numFmtId="9" fontId="5" fillId="0" borderId="111" xfId="465" applyNumberFormat="1" applyFont="1" applyFill="1" applyBorder="1" applyAlignment="1">
      <alignment vertical="top" wrapText="1"/>
    </xf>
    <xf numFmtId="0" fontId="34" fillId="24" borderId="109" xfId="103" applyFont="1" applyFill="1" applyBorder="1" applyAlignment="1">
      <alignment vertical="top"/>
    </xf>
    <xf numFmtId="0" fontId="34" fillId="24" borderId="108" xfId="103" applyFont="1" applyFill="1" applyBorder="1" applyAlignment="1">
      <alignment vertical="top"/>
    </xf>
    <xf numFmtId="0" fontId="34" fillId="24" borderId="115" xfId="103" applyFont="1" applyFill="1" applyBorder="1" applyAlignment="1">
      <alignment vertical="top"/>
    </xf>
    <xf numFmtId="0" fontId="34" fillId="24" borderId="65" xfId="103" applyFont="1" applyFill="1" applyBorder="1" applyAlignment="1">
      <alignment vertical="top" wrapText="1"/>
    </xf>
    <xf numFmtId="0" fontId="4" fillId="0" borderId="110" xfId="125" applyNumberFormat="1" applyFill="1" applyBorder="1" applyAlignment="1">
      <alignment vertical="top"/>
    </xf>
    <xf numFmtId="0" fontId="4" fillId="0" borderId="12" xfId="125" applyFont="1" applyFill="1" applyBorder="1" applyAlignment="1">
      <alignment vertical="top"/>
    </xf>
    <xf numFmtId="0" fontId="4" fillId="0" borderId="110" xfId="125" applyFont="1" applyFill="1" applyBorder="1" applyAlignment="1">
      <alignment vertical="top"/>
    </xf>
    <xf numFmtId="0" fontId="39" fillId="33" borderId="59" xfId="125" applyFont="1" applyFill="1" applyBorder="1" applyAlignment="1" applyProtection="1">
      <alignment horizontal="centerContinuous"/>
      <protection locked="0"/>
    </xf>
    <xf numFmtId="0" fontId="39" fillId="33" borderId="58" xfId="125" applyFont="1" applyFill="1" applyBorder="1" applyAlignment="1" applyProtection="1">
      <alignment horizontal="centerContinuous"/>
      <protection locked="0"/>
    </xf>
    <xf numFmtId="6" fontId="4" fillId="28" borderId="117" xfId="0" applyNumberFormat="1" applyFont="1" applyFill="1" applyBorder="1" applyProtection="1">
      <protection locked="0"/>
    </xf>
    <xf numFmtId="165" fontId="24" fillId="29" borderId="18" xfId="51" applyNumberFormat="1" applyFont="1" applyFill="1" applyBorder="1" applyAlignment="1" applyProtection="1">
      <alignment vertical="top"/>
      <protection locked="0"/>
    </xf>
    <xf numFmtId="165" fontId="24" fillId="29" borderId="21" xfId="51" applyNumberFormat="1" applyFont="1" applyFill="1" applyBorder="1" applyAlignment="1" applyProtection="1">
      <alignment vertical="top"/>
      <protection locked="0"/>
    </xf>
    <xf numFmtId="6" fontId="28" fillId="28" borderId="118" xfId="105" applyNumberFormat="1" applyFont="1" applyFill="1" applyBorder="1" applyAlignment="1" applyProtection="1">
      <alignment vertical="top" wrapText="1"/>
      <protection locked="0"/>
    </xf>
    <xf numFmtId="6" fontId="28" fillId="28" borderId="119" xfId="105" applyNumberFormat="1" applyFont="1" applyFill="1" applyBorder="1" applyAlignment="1" applyProtection="1">
      <alignment vertical="top" wrapText="1"/>
      <protection locked="0"/>
    </xf>
    <xf numFmtId="165" fontId="4" fillId="0" borderId="18" xfId="111" applyNumberFormat="1" applyFont="1" applyFill="1" applyBorder="1" applyAlignment="1" applyProtection="1">
      <alignment vertical="top"/>
      <protection locked="0"/>
    </xf>
    <xf numFmtId="165" fontId="4" fillId="0" borderId="21" xfId="111" applyNumberFormat="1" applyFont="1" applyFill="1" applyBorder="1" applyAlignment="1" applyProtection="1">
      <alignment vertical="top"/>
      <protection locked="0"/>
    </xf>
    <xf numFmtId="6" fontId="28" fillId="28" borderId="120" xfId="105" applyNumberFormat="1" applyFont="1" applyFill="1" applyBorder="1" applyAlignment="1" applyProtection="1">
      <alignment vertical="top" wrapText="1"/>
      <protection locked="0"/>
    </xf>
    <xf numFmtId="0" fontId="24" fillId="0" borderId="0" xfId="125" applyFont="1" applyBorder="1" applyAlignment="1">
      <alignment horizontal="left" vertical="top" wrapText="1" indent="1"/>
    </xf>
    <xf numFmtId="0" fontId="4" fillId="0" borderId="0" xfId="125" applyBorder="1" applyAlignment="1">
      <alignment horizontal="left" vertical="top" wrapText="1" indent="1"/>
    </xf>
  </cellXfs>
  <cellStyles count="46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2" xfId="62" xr:uid="{00000000-0005-0000-0000-00003D000000}"/>
    <cellStyle name="Comma 2 2" xfId="63" xr:uid="{00000000-0005-0000-0000-00003E000000}"/>
    <cellStyle name="Comma 2 2 2" xfId="64" xr:uid="{00000000-0005-0000-0000-00003F000000}"/>
    <cellStyle name="Comma 2 2 3" xfId="65" xr:uid="{00000000-0005-0000-0000-000040000000}"/>
    <cellStyle name="Comma 2 2 4" xfId="66" xr:uid="{00000000-0005-0000-0000-000041000000}"/>
    <cellStyle name="Comma 2 2 5" xfId="67" xr:uid="{00000000-0005-0000-0000-000042000000}"/>
    <cellStyle name="Comma 2 2 6" xfId="68" xr:uid="{00000000-0005-0000-0000-000043000000}"/>
    <cellStyle name="Comma 2 2 7" xfId="69" xr:uid="{00000000-0005-0000-0000-000044000000}"/>
    <cellStyle name="Comma 2 2 8" xfId="70" xr:uid="{00000000-0005-0000-0000-000045000000}"/>
    <cellStyle name="Comma 3" xfId="71" xr:uid="{00000000-0005-0000-0000-000046000000}"/>
    <cellStyle name="Comma 3 2" xfId="72" xr:uid="{00000000-0005-0000-0000-000047000000}"/>
    <cellStyle name="Comma 3 3" xfId="73" xr:uid="{00000000-0005-0000-0000-000048000000}"/>
    <cellStyle name="Comma 3 4" xfId="74" xr:uid="{00000000-0005-0000-0000-000049000000}"/>
    <cellStyle name="Comma 3 5" xfId="75" xr:uid="{00000000-0005-0000-0000-00004A000000}"/>
    <cellStyle name="Comma 3 6" xfId="76" xr:uid="{00000000-0005-0000-0000-00004B000000}"/>
    <cellStyle name="Comma 3 7" xfId="77" xr:uid="{00000000-0005-0000-0000-00004C000000}"/>
    <cellStyle name="Comma 3 8" xfId="78" xr:uid="{00000000-0005-0000-0000-00004D000000}"/>
    <cellStyle name="Comma 4" xfId="79" xr:uid="{00000000-0005-0000-0000-00004E000000}"/>
    <cellStyle name="Currency" xfId="80" builtinId="4"/>
    <cellStyle name="Currency 2" xfId="81" xr:uid="{00000000-0005-0000-0000-000050000000}"/>
    <cellStyle name="Currency 2 2" xfId="82" xr:uid="{00000000-0005-0000-0000-000051000000}"/>
    <cellStyle name="Currency 2 2 2" xfId="83" xr:uid="{00000000-0005-0000-0000-000052000000}"/>
    <cellStyle name="Currency 2 2 3" xfId="84" xr:uid="{00000000-0005-0000-0000-000053000000}"/>
    <cellStyle name="Currency 2 2 4" xfId="85" xr:uid="{00000000-0005-0000-0000-000054000000}"/>
    <cellStyle name="Currency 2 2 5" xfId="86" xr:uid="{00000000-0005-0000-0000-000055000000}"/>
    <cellStyle name="Currency 2 2 6" xfId="87" xr:uid="{00000000-0005-0000-0000-000056000000}"/>
    <cellStyle name="Currency 2 2 7" xfId="88" xr:uid="{00000000-0005-0000-0000-000057000000}"/>
    <cellStyle name="Currency 2 2 8" xfId="89" xr:uid="{00000000-0005-0000-0000-000058000000}"/>
    <cellStyle name="Currency 3" xfId="90" xr:uid="{00000000-0005-0000-0000-000059000000}"/>
    <cellStyle name="Currency 3 2" xfId="91" xr:uid="{00000000-0005-0000-0000-00005A000000}"/>
    <cellStyle name="Currency 3 3" xfId="92" xr:uid="{00000000-0005-0000-0000-00005B000000}"/>
    <cellStyle name="Currency 3 4" xfId="93" xr:uid="{00000000-0005-0000-0000-00005C000000}"/>
    <cellStyle name="Currency 3 5" xfId="94" xr:uid="{00000000-0005-0000-0000-00005D000000}"/>
    <cellStyle name="Currency 3 6" xfId="95" xr:uid="{00000000-0005-0000-0000-00005E000000}"/>
    <cellStyle name="Currency 3 7" xfId="96" xr:uid="{00000000-0005-0000-0000-00005F000000}"/>
    <cellStyle name="Currency 3 8" xfId="97" xr:uid="{00000000-0005-0000-0000-000060000000}"/>
    <cellStyle name="Currency 4" xfId="98" xr:uid="{00000000-0005-0000-0000-000061000000}"/>
    <cellStyle name="Explanatory Text" xfId="99" builtinId="53" customBuiltin="1"/>
    <cellStyle name="Explanatory Text 2" xfId="100" xr:uid="{00000000-0005-0000-0000-000063000000}"/>
    <cellStyle name="Good" xfId="101" builtinId="26" customBuiltin="1"/>
    <cellStyle name="Good 2" xfId="102" xr:uid="{00000000-0005-0000-0000-000065000000}"/>
    <cellStyle name="Heading 1" xfId="103" builtinId="16" customBuiltin="1"/>
    <cellStyle name="Heading 1 2" xfId="104" xr:uid="{00000000-0005-0000-0000-000067000000}"/>
    <cellStyle name="Heading 2" xfId="105" builtinId="17" customBuiltin="1"/>
    <cellStyle name="Heading 2 2" xfId="106" xr:uid="{00000000-0005-0000-0000-000069000000}"/>
    <cellStyle name="Heading 3" xfId="107" builtinId="18" customBuiltin="1"/>
    <cellStyle name="Heading 3 2" xfId="108" xr:uid="{00000000-0005-0000-0000-00006B000000}"/>
    <cellStyle name="Heading 4" xfId="109" builtinId="19" customBuiltin="1"/>
    <cellStyle name="Heading 4 2" xfId="110" xr:uid="{00000000-0005-0000-0000-00006D000000}"/>
    <cellStyle name="Input" xfId="111" builtinId="20" customBuiltin="1"/>
    <cellStyle name="Input 2" xfId="112" xr:uid="{00000000-0005-0000-0000-00006F000000}"/>
    <cellStyle name="Input 3" xfId="113" xr:uid="{00000000-0005-0000-0000-000070000000}"/>
    <cellStyle name="Input 4" xfId="114" xr:uid="{00000000-0005-0000-0000-000071000000}"/>
    <cellStyle name="Input 5" xfId="115" xr:uid="{00000000-0005-0000-0000-000072000000}"/>
    <cellStyle name="Input 6" xfId="116" xr:uid="{00000000-0005-0000-0000-000073000000}"/>
    <cellStyle name="Input 7" xfId="117" xr:uid="{00000000-0005-0000-0000-000074000000}"/>
    <cellStyle name="Input 8" xfId="118" xr:uid="{00000000-0005-0000-0000-000075000000}"/>
    <cellStyle name="Input 9" xfId="119" xr:uid="{00000000-0005-0000-0000-000076000000}"/>
    <cellStyle name="Linked Cell" xfId="120" builtinId="24" customBuiltin="1"/>
    <cellStyle name="Linked Cell 2" xfId="121" xr:uid="{00000000-0005-0000-0000-000078000000}"/>
    <cellStyle name="Neutral" xfId="122" builtinId="28" customBuiltin="1"/>
    <cellStyle name="Neutral 2" xfId="123" xr:uid="{00000000-0005-0000-0000-00007A000000}"/>
    <cellStyle name="Normal" xfId="0" builtinId="0"/>
    <cellStyle name="Normal 2" xfId="124" xr:uid="{00000000-0005-0000-0000-00007C000000}"/>
    <cellStyle name="Normal 2 2" xfId="125" xr:uid="{00000000-0005-0000-0000-00007D000000}"/>
    <cellStyle name="Normal 2 3" xfId="126" xr:uid="{00000000-0005-0000-0000-00007E000000}"/>
    <cellStyle name="Normal 2 4" xfId="127" xr:uid="{00000000-0005-0000-0000-00007F000000}"/>
    <cellStyle name="Normal 2 5" xfId="128" xr:uid="{00000000-0005-0000-0000-000080000000}"/>
    <cellStyle name="Normal 2 6" xfId="129" xr:uid="{00000000-0005-0000-0000-000081000000}"/>
    <cellStyle name="Normal 2 7" xfId="130" xr:uid="{00000000-0005-0000-0000-000082000000}"/>
    <cellStyle name="Normal 2 8" xfId="131" xr:uid="{00000000-0005-0000-0000-000083000000}"/>
    <cellStyle name="Normal 3" xfId="132" xr:uid="{00000000-0005-0000-0000-000084000000}"/>
    <cellStyle name="Normal 3 10" xfId="199" xr:uid="{00000000-0005-0000-0000-000085000000}"/>
    <cellStyle name="Normal 3 10 2" xfId="233" xr:uid="{00000000-0005-0000-0000-000086000000}"/>
    <cellStyle name="Normal 3 10 2 2" xfId="253" xr:uid="{00000000-0005-0000-0000-000087000000}"/>
    <cellStyle name="Normal 3 10 2 2 2" xfId="254" xr:uid="{00000000-0005-0000-0000-000088000000}"/>
    <cellStyle name="Normal 3 10 2 3" xfId="255" xr:uid="{00000000-0005-0000-0000-000089000000}"/>
    <cellStyle name="Normal 3 10 3" xfId="256" xr:uid="{00000000-0005-0000-0000-00008A000000}"/>
    <cellStyle name="Normal 3 10 3 2" xfId="257" xr:uid="{00000000-0005-0000-0000-00008B000000}"/>
    <cellStyle name="Normal 3 10 4" xfId="258" xr:uid="{00000000-0005-0000-0000-00008C000000}"/>
    <cellStyle name="Normal 3 11" xfId="250" xr:uid="{00000000-0005-0000-0000-00008D000000}"/>
    <cellStyle name="Normal 3 11 2" xfId="259" xr:uid="{00000000-0005-0000-0000-00008E000000}"/>
    <cellStyle name="Normal 3 11 2 2" xfId="260" xr:uid="{00000000-0005-0000-0000-00008F000000}"/>
    <cellStyle name="Normal 3 11 3" xfId="261" xr:uid="{00000000-0005-0000-0000-000090000000}"/>
    <cellStyle name="Normal 3 12" xfId="216" xr:uid="{00000000-0005-0000-0000-000091000000}"/>
    <cellStyle name="Normal 3 12 2" xfId="262" xr:uid="{00000000-0005-0000-0000-000092000000}"/>
    <cellStyle name="Normal 3 12 2 2" xfId="263" xr:uid="{00000000-0005-0000-0000-000093000000}"/>
    <cellStyle name="Normal 3 12 3" xfId="264" xr:uid="{00000000-0005-0000-0000-000094000000}"/>
    <cellStyle name="Normal 3 13" xfId="265" xr:uid="{00000000-0005-0000-0000-000095000000}"/>
    <cellStyle name="Normal 3 13 2" xfId="266" xr:uid="{00000000-0005-0000-0000-000096000000}"/>
    <cellStyle name="Normal 3 14" xfId="267" xr:uid="{00000000-0005-0000-0000-000097000000}"/>
    <cellStyle name="Normal 3 2" xfId="133" xr:uid="{00000000-0005-0000-0000-000098000000}"/>
    <cellStyle name="Normal 3 2 10" xfId="251" xr:uid="{00000000-0005-0000-0000-000099000000}"/>
    <cellStyle name="Normal 3 2 10 2" xfId="268" xr:uid="{00000000-0005-0000-0000-00009A000000}"/>
    <cellStyle name="Normal 3 2 10 2 2" xfId="269" xr:uid="{00000000-0005-0000-0000-00009B000000}"/>
    <cellStyle name="Normal 3 2 10 3" xfId="270" xr:uid="{00000000-0005-0000-0000-00009C000000}"/>
    <cellStyle name="Normal 3 2 11" xfId="217" xr:uid="{00000000-0005-0000-0000-00009D000000}"/>
    <cellStyle name="Normal 3 2 11 2" xfId="271" xr:uid="{00000000-0005-0000-0000-00009E000000}"/>
    <cellStyle name="Normal 3 2 11 2 2" xfId="272" xr:uid="{00000000-0005-0000-0000-00009F000000}"/>
    <cellStyle name="Normal 3 2 11 3" xfId="273" xr:uid="{00000000-0005-0000-0000-0000A0000000}"/>
    <cellStyle name="Normal 3 2 12" xfId="274" xr:uid="{00000000-0005-0000-0000-0000A1000000}"/>
    <cellStyle name="Normal 3 2 12 2" xfId="275" xr:uid="{00000000-0005-0000-0000-0000A2000000}"/>
    <cellStyle name="Normal 3 2 13" xfId="276" xr:uid="{00000000-0005-0000-0000-0000A3000000}"/>
    <cellStyle name="Normal 3 2 2" xfId="134" xr:uid="{00000000-0005-0000-0000-0000A4000000}"/>
    <cellStyle name="Normal 3 2 2 2" xfId="201" xr:uid="{00000000-0005-0000-0000-0000A5000000}"/>
    <cellStyle name="Normal 3 2 2 2 2" xfId="235" xr:uid="{00000000-0005-0000-0000-0000A6000000}"/>
    <cellStyle name="Normal 3 2 2 2 2 2" xfId="277" xr:uid="{00000000-0005-0000-0000-0000A7000000}"/>
    <cellStyle name="Normal 3 2 2 2 2 2 2" xfId="278" xr:uid="{00000000-0005-0000-0000-0000A8000000}"/>
    <cellStyle name="Normal 3 2 2 2 2 3" xfId="279" xr:uid="{00000000-0005-0000-0000-0000A9000000}"/>
    <cellStyle name="Normal 3 2 2 2 3" xfId="280" xr:uid="{00000000-0005-0000-0000-0000AA000000}"/>
    <cellStyle name="Normal 3 2 2 2 3 2" xfId="281" xr:uid="{00000000-0005-0000-0000-0000AB000000}"/>
    <cellStyle name="Normal 3 2 2 2 4" xfId="282" xr:uid="{00000000-0005-0000-0000-0000AC000000}"/>
    <cellStyle name="Normal 3 2 2 3" xfId="218" xr:uid="{00000000-0005-0000-0000-0000AD000000}"/>
    <cellStyle name="Normal 3 2 2 3 2" xfId="283" xr:uid="{00000000-0005-0000-0000-0000AE000000}"/>
    <cellStyle name="Normal 3 2 2 3 2 2" xfId="284" xr:uid="{00000000-0005-0000-0000-0000AF000000}"/>
    <cellStyle name="Normal 3 2 2 3 3" xfId="285" xr:uid="{00000000-0005-0000-0000-0000B0000000}"/>
    <cellStyle name="Normal 3 2 2 4" xfId="286" xr:uid="{00000000-0005-0000-0000-0000B1000000}"/>
    <cellStyle name="Normal 3 2 2 4 2" xfId="287" xr:uid="{00000000-0005-0000-0000-0000B2000000}"/>
    <cellStyle name="Normal 3 2 2 5" xfId="288" xr:uid="{00000000-0005-0000-0000-0000B3000000}"/>
    <cellStyle name="Normal 3 2 3" xfId="135" xr:uid="{00000000-0005-0000-0000-0000B4000000}"/>
    <cellStyle name="Normal 3 2 3 2" xfId="202" xr:uid="{00000000-0005-0000-0000-0000B5000000}"/>
    <cellStyle name="Normal 3 2 3 2 2" xfId="236" xr:uid="{00000000-0005-0000-0000-0000B6000000}"/>
    <cellStyle name="Normal 3 2 3 2 2 2" xfId="289" xr:uid="{00000000-0005-0000-0000-0000B7000000}"/>
    <cellStyle name="Normal 3 2 3 2 2 2 2" xfId="290" xr:uid="{00000000-0005-0000-0000-0000B8000000}"/>
    <cellStyle name="Normal 3 2 3 2 2 3" xfId="291" xr:uid="{00000000-0005-0000-0000-0000B9000000}"/>
    <cellStyle name="Normal 3 2 3 2 3" xfId="292" xr:uid="{00000000-0005-0000-0000-0000BA000000}"/>
    <cellStyle name="Normal 3 2 3 2 3 2" xfId="293" xr:uid="{00000000-0005-0000-0000-0000BB000000}"/>
    <cellStyle name="Normal 3 2 3 2 4" xfId="294" xr:uid="{00000000-0005-0000-0000-0000BC000000}"/>
    <cellStyle name="Normal 3 2 3 3" xfId="219" xr:uid="{00000000-0005-0000-0000-0000BD000000}"/>
    <cellStyle name="Normal 3 2 3 3 2" xfId="295" xr:uid="{00000000-0005-0000-0000-0000BE000000}"/>
    <cellStyle name="Normal 3 2 3 3 2 2" xfId="296" xr:uid="{00000000-0005-0000-0000-0000BF000000}"/>
    <cellStyle name="Normal 3 2 3 3 3" xfId="297" xr:uid="{00000000-0005-0000-0000-0000C0000000}"/>
    <cellStyle name="Normal 3 2 3 4" xfId="298" xr:uid="{00000000-0005-0000-0000-0000C1000000}"/>
    <cellStyle name="Normal 3 2 3 4 2" xfId="299" xr:uid="{00000000-0005-0000-0000-0000C2000000}"/>
    <cellStyle name="Normal 3 2 3 5" xfId="300" xr:uid="{00000000-0005-0000-0000-0000C3000000}"/>
    <cellStyle name="Normal 3 2 4" xfId="136" xr:uid="{00000000-0005-0000-0000-0000C4000000}"/>
    <cellStyle name="Normal 3 2 4 2" xfId="203" xr:uid="{00000000-0005-0000-0000-0000C5000000}"/>
    <cellStyle name="Normal 3 2 4 2 2" xfId="237" xr:uid="{00000000-0005-0000-0000-0000C6000000}"/>
    <cellStyle name="Normal 3 2 4 2 2 2" xfId="301" xr:uid="{00000000-0005-0000-0000-0000C7000000}"/>
    <cellStyle name="Normal 3 2 4 2 2 2 2" xfId="302" xr:uid="{00000000-0005-0000-0000-0000C8000000}"/>
    <cellStyle name="Normal 3 2 4 2 2 3" xfId="303" xr:uid="{00000000-0005-0000-0000-0000C9000000}"/>
    <cellStyle name="Normal 3 2 4 2 3" xfId="304" xr:uid="{00000000-0005-0000-0000-0000CA000000}"/>
    <cellStyle name="Normal 3 2 4 2 3 2" xfId="305" xr:uid="{00000000-0005-0000-0000-0000CB000000}"/>
    <cellStyle name="Normal 3 2 4 2 4" xfId="306" xr:uid="{00000000-0005-0000-0000-0000CC000000}"/>
    <cellStyle name="Normal 3 2 4 3" xfId="220" xr:uid="{00000000-0005-0000-0000-0000CD000000}"/>
    <cellStyle name="Normal 3 2 4 3 2" xfId="307" xr:uid="{00000000-0005-0000-0000-0000CE000000}"/>
    <cellStyle name="Normal 3 2 4 3 2 2" xfId="308" xr:uid="{00000000-0005-0000-0000-0000CF000000}"/>
    <cellStyle name="Normal 3 2 4 3 3" xfId="309" xr:uid="{00000000-0005-0000-0000-0000D0000000}"/>
    <cellStyle name="Normal 3 2 4 4" xfId="310" xr:uid="{00000000-0005-0000-0000-0000D1000000}"/>
    <cellStyle name="Normal 3 2 4 4 2" xfId="311" xr:uid="{00000000-0005-0000-0000-0000D2000000}"/>
    <cellStyle name="Normal 3 2 4 5" xfId="312" xr:uid="{00000000-0005-0000-0000-0000D3000000}"/>
    <cellStyle name="Normal 3 2 5" xfId="137" xr:uid="{00000000-0005-0000-0000-0000D4000000}"/>
    <cellStyle name="Normal 3 2 5 2" xfId="204" xr:uid="{00000000-0005-0000-0000-0000D5000000}"/>
    <cellStyle name="Normal 3 2 5 2 2" xfId="238" xr:uid="{00000000-0005-0000-0000-0000D6000000}"/>
    <cellStyle name="Normal 3 2 5 2 2 2" xfId="313" xr:uid="{00000000-0005-0000-0000-0000D7000000}"/>
    <cellStyle name="Normal 3 2 5 2 2 2 2" xfId="314" xr:uid="{00000000-0005-0000-0000-0000D8000000}"/>
    <cellStyle name="Normal 3 2 5 2 2 3" xfId="315" xr:uid="{00000000-0005-0000-0000-0000D9000000}"/>
    <cellStyle name="Normal 3 2 5 2 3" xfId="316" xr:uid="{00000000-0005-0000-0000-0000DA000000}"/>
    <cellStyle name="Normal 3 2 5 2 3 2" xfId="317" xr:uid="{00000000-0005-0000-0000-0000DB000000}"/>
    <cellStyle name="Normal 3 2 5 2 4" xfId="318" xr:uid="{00000000-0005-0000-0000-0000DC000000}"/>
    <cellStyle name="Normal 3 2 5 3" xfId="221" xr:uid="{00000000-0005-0000-0000-0000DD000000}"/>
    <cellStyle name="Normal 3 2 5 3 2" xfId="319" xr:uid="{00000000-0005-0000-0000-0000DE000000}"/>
    <cellStyle name="Normal 3 2 5 3 2 2" xfId="320" xr:uid="{00000000-0005-0000-0000-0000DF000000}"/>
    <cellStyle name="Normal 3 2 5 3 3" xfId="321" xr:uid="{00000000-0005-0000-0000-0000E0000000}"/>
    <cellStyle name="Normal 3 2 5 4" xfId="322" xr:uid="{00000000-0005-0000-0000-0000E1000000}"/>
    <cellStyle name="Normal 3 2 5 4 2" xfId="323" xr:uid="{00000000-0005-0000-0000-0000E2000000}"/>
    <cellStyle name="Normal 3 2 5 5" xfId="324" xr:uid="{00000000-0005-0000-0000-0000E3000000}"/>
    <cellStyle name="Normal 3 2 6" xfId="138" xr:uid="{00000000-0005-0000-0000-0000E4000000}"/>
    <cellStyle name="Normal 3 2 6 2" xfId="205" xr:uid="{00000000-0005-0000-0000-0000E5000000}"/>
    <cellStyle name="Normal 3 2 6 2 2" xfId="239" xr:uid="{00000000-0005-0000-0000-0000E6000000}"/>
    <cellStyle name="Normal 3 2 6 2 2 2" xfId="325" xr:uid="{00000000-0005-0000-0000-0000E7000000}"/>
    <cellStyle name="Normal 3 2 6 2 2 2 2" xfId="326" xr:uid="{00000000-0005-0000-0000-0000E8000000}"/>
    <cellStyle name="Normal 3 2 6 2 2 3" xfId="327" xr:uid="{00000000-0005-0000-0000-0000E9000000}"/>
    <cellStyle name="Normal 3 2 6 2 3" xfId="328" xr:uid="{00000000-0005-0000-0000-0000EA000000}"/>
    <cellStyle name="Normal 3 2 6 2 3 2" xfId="329" xr:uid="{00000000-0005-0000-0000-0000EB000000}"/>
    <cellStyle name="Normal 3 2 6 2 4" xfId="330" xr:uid="{00000000-0005-0000-0000-0000EC000000}"/>
    <cellStyle name="Normal 3 2 6 3" xfId="222" xr:uid="{00000000-0005-0000-0000-0000ED000000}"/>
    <cellStyle name="Normal 3 2 6 3 2" xfId="331" xr:uid="{00000000-0005-0000-0000-0000EE000000}"/>
    <cellStyle name="Normal 3 2 6 3 2 2" xfId="332" xr:uid="{00000000-0005-0000-0000-0000EF000000}"/>
    <cellStyle name="Normal 3 2 6 3 3" xfId="333" xr:uid="{00000000-0005-0000-0000-0000F0000000}"/>
    <cellStyle name="Normal 3 2 6 4" xfId="334" xr:uid="{00000000-0005-0000-0000-0000F1000000}"/>
    <cellStyle name="Normal 3 2 6 4 2" xfId="335" xr:uid="{00000000-0005-0000-0000-0000F2000000}"/>
    <cellStyle name="Normal 3 2 6 5" xfId="336" xr:uid="{00000000-0005-0000-0000-0000F3000000}"/>
    <cellStyle name="Normal 3 2 7" xfId="139" xr:uid="{00000000-0005-0000-0000-0000F4000000}"/>
    <cellStyle name="Normal 3 2 7 2" xfId="206" xr:uid="{00000000-0005-0000-0000-0000F5000000}"/>
    <cellStyle name="Normal 3 2 7 2 2" xfId="240" xr:uid="{00000000-0005-0000-0000-0000F6000000}"/>
    <cellStyle name="Normal 3 2 7 2 2 2" xfId="337" xr:uid="{00000000-0005-0000-0000-0000F7000000}"/>
    <cellStyle name="Normal 3 2 7 2 2 2 2" xfId="338" xr:uid="{00000000-0005-0000-0000-0000F8000000}"/>
    <cellStyle name="Normal 3 2 7 2 2 3" xfId="339" xr:uid="{00000000-0005-0000-0000-0000F9000000}"/>
    <cellStyle name="Normal 3 2 7 2 3" xfId="340" xr:uid="{00000000-0005-0000-0000-0000FA000000}"/>
    <cellStyle name="Normal 3 2 7 2 3 2" xfId="341" xr:uid="{00000000-0005-0000-0000-0000FB000000}"/>
    <cellStyle name="Normal 3 2 7 2 4" xfId="342" xr:uid="{00000000-0005-0000-0000-0000FC000000}"/>
    <cellStyle name="Normal 3 2 7 3" xfId="223" xr:uid="{00000000-0005-0000-0000-0000FD000000}"/>
    <cellStyle name="Normal 3 2 7 3 2" xfId="343" xr:uid="{00000000-0005-0000-0000-0000FE000000}"/>
    <cellStyle name="Normal 3 2 7 3 2 2" xfId="344" xr:uid="{00000000-0005-0000-0000-0000FF000000}"/>
    <cellStyle name="Normal 3 2 7 3 3" xfId="345" xr:uid="{00000000-0005-0000-0000-000000010000}"/>
    <cellStyle name="Normal 3 2 7 4" xfId="346" xr:uid="{00000000-0005-0000-0000-000001010000}"/>
    <cellStyle name="Normal 3 2 7 4 2" xfId="347" xr:uid="{00000000-0005-0000-0000-000002010000}"/>
    <cellStyle name="Normal 3 2 7 5" xfId="348" xr:uid="{00000000-0005-0000-0000-000003010000}"/>
    <cellStyle name="Normal 3 2 8" xfId="140" xr:uid="{00000000-0005-0000-0000-000004010000}"/>
    <cellStyle name="Normal 3 2 8 2" xfId="207" xr:uid="{00000000-0005-0000-0000-000005010000}"/>
    <cellStyle name="Normal 3 2 8 2 2" xfId="241" xr:uid="{00000000-0005-0000-0000-000006010000}"/>
    <cellStyle name="Normal 3 2 8 2 2 2" xfId="349" xr:uid="{00000000-0005-0000-0000-000007010000}"/>
    <cellStyle name="Normal 3 2 8 2 2 2 2" xfId="350" xr:uid="{00000000-0005-0000-0000-000008010000}"/>
    <cellStyle name="Normal 3 2 8 2 2 3" xfId="351" xr:uid="{00000000-0005-0000-0000-000009010000}"/>
    <cellStyle name="Normal 3 2 8 2 3" xfId="352" xr:uid="{00000000-0005-0000-0000-00000A010000}"/>
    <cellStyle name="Normal 3 2 8 2 3 2" xfId="353" xr:uid="{00000000-0005-0000-0000-00000B010000}"/>
    <cellStyle name="Normal 3 2 8 2 4" xfId="354" xr:uid="{00000000-0005-0000-0000-00000C010000}"/>
    <cellStyle name="Normal 3 2 8 3" xfId="224" xr:uid="{00000000-0005-0000-0000-00000D010000}"/>
    <cellStyle name="Normal 3 2 8 3 2" xfId="355" xr:uid="{00000000-0005-0000-0000-00000E010000}"/>
    <cellStyle name="Normal 3 2 8 3 2 2" xfId="356" xr:uid="{00000000-0005-0000-0000-00000F010000}"/>
    <cellStyle name="Normal 3 2 8 3 3" xfId="357" xr:uid="{00000000-0005-0000-0000-000010010000}"/>
    <cellStyle name="Normal 3 2 8 4" xfId="358" xr:uid="{00000000-0005-0000-0000-000011010000}"/>
    <cellStyle name="Normal 3 2 8 4 2" xfId="359" xr:uid="{00000000-0005-0000-0000-000012010000}"/>
    <cellStyle name="Normal 3 2 8 5" xfId="360" xr:uid="{00000000-0005-0000-0000-000013010000}"/>
    <cellStyle name="Normal 3 2 9" xfId="200" xr:uid="{00000000-0005-0000-0000-000014010000}"/>
    <cellStyle name="Normal 3 2 9 2" xfId="234" xr:uid="{00000000-0005-0000-0000-000015010000}"/>
    <cellStyle name="Normal 3 2 9 2 2" xfId="361" xr:uid="{00000000-0005-0000-0000-000016010000}"/>
    <cellStyle name="Normal 3 2 9 2 2 2" xfId="362" xr:uid="{00000000-0005-0000-0000-000017010000}"/>
    <cellStyle name="Normal 3 2 9 2 3" xfId="363" xr:uid="{00000000-0005-0000-0000-000018010000}"/>
    <cellStyle name="Normal 3 2 9 3" xfId="364" xr:uid="{00000000-0005-0000-0000-000019010000}"/>
    <cellStyle name="Normal 3 2 9 3 2" xfId="365" xr:uid="{00000000-0005-0000-0000-00001A010000}"/>
    <cellStyle name="Normal 3 2 9 4" xfId="366" xr:uid="{00000000-0005-0000-0000-00001B010000}"/>
    <cellStyle name="Normal 3 3" xfId="141" xr:uid="{00000000-0005-0000-0000-00001C010000}"/>
    <cellStyle name="Normal 3 3 2" xfId="208" xr:uid="{00000000-0005-0000-0000-00001D010000}"/>
    <cellStyle name="Normal 3 3 2 2" xfId="242" xr:uid="{00000000-0005-0000-0000-00001E010000}"/>
    <cellStyle name="Normal 3 3 2 2 2" xfId="367" xr:uid="{00000000-0005-0000-0000-00001F010000}"/>
    <cellStyle name="Normal 3 3 2 2 2 2" xfId="368" xr:uid="{00000000-0005-0000-0000-000020010000}"/>
    <cellStyle name="Normal 3 3 2 2 3" xfId="369" xr:uid="{00000000-0005-0000-0000-000021010000}"/>
    <cellStyle name="Normal 3 3 2 3" xfId="370" xr:uid="{00000000-0005-0000-0000-000022010000}"/>
    <cellStyle name="Normal 3 3 2 3 2" xfId="371" xr:uid="{00000000-0005-0000-0000-000023010000}"/>
    <cellStyle name="Normal 3 3 2 4" xfId="372" xr:uid="{00000000-0005-0000-0000-000024010000}"/>
    <cellStyle name="Normal 3 3 3" xfId="225" xr:uid="{00000000-0005-0000-0000-000025010000}"/>
    <cellStyle name="Normal 3 3 3 2" xfId="373" xr:uid="{00000000-0005-0000-0000-000026010000}"/>
    <cellStyle name="Normal 3 3 3 2 2" xfId="374" xr:uid="{00000000-0005-0000-0000-000027010000}"/>
    <cellStyle name="Normal 3 3 3 3" xfId="375" xr:uid="{00000000-0005-0000-0000-000028010000}"/>
    <cellStyle name="Normal 3 3 4" xfId="376" xr:uid="{00000000-0005-0000-0000-000029010000}"/>
    <cellStyle name="Normal 3 3 4 2" xfId="377" xr:uid="{00000000-0005-0000-0000-00002A010000}"/>
    <cellStyle name="Normal 3 3 5" xfId="378" xr:uid="{00000000-0005-0000-0000-00002B010000}"/>
    <cellStyle name="Normal 3 4" xfId="142" xr:uid="{00000000-0005-0000-0000-00002C010000}"/>
    <cellStyle name="Normal 3 4 2" xfId="209" xr:uid="{00000000-0005-0000-0000-00002D010000}"/>
    <cellStyle name="Normal 3 4 2 2" xfId="243" xr:uid="{00000000-0005-0000-0000-00002E010000}"/>
    <cellStyle name="Normal 3 4 2 2 2" xfId="379" xr:uid="{00000000-0005-0000-0000-00002F010000}"/>
    <cellStyle name="Normal 3 4 2 2 2 2" xfId="380" xr:uid="{00000000-0005-0000-0000-000030010000}"/>
    <cellStyle name="Normal 3 4 2 2 3" xfId="381" xr:uid="{00000000-0005-0000-0000-000031010000}"/>
    <cellStyle name="Normal 3 4 2 3" xfId="382" xr:uid="{00000000-0005-0000-0000-000032010000}"/>
    <cellStyle name="Normal 3 4 2 3 2" xfId="383" xr:uid="{00000000-0005-0000-0000-000033010000}"/>
    <cellStyle name="Normal 3 4 2 4" xfId="384" xr:uid="{00000000-0005-0000-0000-000034010000}"/>
    <cellStyle name="Normal 3 4 3" xfId="226" xr:uid="{00000000-0005-0000-0000-000035010000}"/>
    <cellStyle name="Normal 3 4 3 2" xfId="385" xr:uid="{00000000-0005-0000-0000-000036010000}"/>
    <cellStyle name="Normal 3 4 3 2 2" xfId="386" xr:uid="{00000000-0005-0000-0000-000037010000}"/>
    <cellStyle name="Normal 3 4 3 3" xfId="387" xr:uid="{00000000-0005-0000-0000-000038010000}"/>
    <cellStyle name="Normal 3 4 4" xfId="388" xr:uid="{00000000-0005-0000-0000-000039010000}"/>
    <cellStyle name="Normal 3 4 4 2" xfId="389" xr:uid="{00000000-0005-0000-0000-00003A010000}"/>
    <cellStyle name="Normal 3 4 5" xfId="390" xr:uid="{00000000-0005-0000-0000-00003B010000}"/>
    <cellStyle name="Normal 3 5" xfId="143" xr:uid="{00000000-0005-0000-0000-00003C010000}"/>
    <cellStyle name="Normal 3 5 2" xfId="210" xr:uid="{00000000-0005-0000-0000-00003D010000}"/>
    <cellStyle name="Normal 3 5 2 2" xfId="244" xr:uid="{00000000-0005-0000-0000-00003E010000}"/>
    <cellStyle name="Normal 3 5 2 2 2" xfId="391" xr:uid="{00000000-0005-0000-0000-00003F010000}"/>
    <cellStyle name="Normal 3 5 2 2 2 2" xfId="392" xr:uid="{00000000-0005-0000-0000-000040010000}"/>
    <cellStyle name="Normal 3 5 2 2 3" xfId="393" xr:uid="{00000000-0005-0000-0000-000041010000}"/>
    <cellStyle name="Normal 3 5 2 3" xfId="394" xr:uid="{00000000-0005-0000-0000-000042010000}"/>
    <cellStyle name="Normal 3 5 2 3 2" xfId="395" xr:uid="{00000000-0005-0000-0000-000043010000}"/>
    <cellStyle name="Normal 3 5 2 4" xfId="396" xr:uid="{00000000-0005-0000-0000-000044010000}"/>
    <cellStyle name="Normal 3 5 3" xfId="227" xr:uid="{00000000-0005-0000-0000-000045010000}"/>
    <cellStyle name="Normal 3 5 3 2" xfId="397" xr:uid="{00000000-0005-0000-0000-000046010000}"/>
    <cellStyle name="Normal 3 5 3 2 2" xfId="398" xr:uid="{00000000-0005-0000-0000-000047010000}"/>
    <cellStyle name="Normal 3 5 3 3" xfId="399" xr:uid="{00000000-0005-0000-0000-000048010000}"/>
    <cellStyle name="Normal 3 5 4" xfId="400" xr:uid="{00000000-0005-0000-0000-000049010000}"/>
    <cellStyle name="Normal 3 5 4 2" xfId="401" xr:uid="{00000000-0005-0000-0000-00004A010000}"/>
    <cellStyle name="Normal 3 5 5" xfId="402" xr:uid="{00000000-0005-0000-0000-00004B010000}"/>
    <cellStyle name="Normal 3 6" xfId="144" xr:uid="{00000000-0005-0000-0000-00004C010000}"/>
    <cellStyle name="Normal 3 6 2" xfId="211" xr:uid="{00000000-0005-0000-0000-00004D010000}"/>
    <cellStyle name="Normal 3 6 2 2" xfId="245" xr:uid="{00000000-0005-0000-0000-00004E010000}"/>
    <cellStyle name="Normal 3 6 2 2 2" xfId="403" xr:uid="{00000000-0005-0000-0000-00004F010000}"/>
    <cellStyle name="Normal 3 6 2 2 2 2" xfId="404" xr:uid="{00000000-0005-0000-0000-000050010000}"/>
    <cellStyle name="Normal 3 6 2 2 3" xfId="405" xr:uid="{00000000-0005-0000-0000-000051010000}"/>
    <cellStyle name="Normal 3 6 2 3" xfId="406" xr:uid="{00000000-0005-0000-0000-000052010000}"/>
    <cellStyle name="Normal 3 6 2 3 2" xfId="407" xr:uid="{00000000-0005-0000-0000-000053010000}"/>
    <cellStyle name="Normal 3 6 2 4" xfId="408" xr:uid="{00000000-0005-0000-0000-000054010000}"/>
    <cellStyle name="Normal 3 6 3" xfId="228" xr:uid="{00000000-0005-0000-0000-000055010000}"/>
    <cellStyle name="Normal 3 6 3 2" xfId="409" xr:uid="{00000000-0005-0000-0000-000056010000}"/>
    <cellStyle name="Normal 3 6 3 2 2" xfId="410" xr:uid="{00000000-0005-0000-0000-000057010000}"/>
    <cellStyle name="Normal 3 6 3 3" xfId="411" xr:uid="{00000000-0005-0000-0000-000058010000}"/>
    <cellStyle name="Normal 3 6 4" xfId="412" xr:uid="{00000000-0005-0000-0000-000059010000}"/>
    <cellStyle name="Normal 3 6 4 2" xfId="413" xr:uid="{00000000-0005-0000-0000-00005A010000}"/>
    <cellStyle name="Normal 3 6 5" xfId="414" xr:uid="{00000000-0005-0000-0000-00005B010000}"/>
    <cellStyle name="Normal 3 7" xfId="145" xr:uid="{00000000-0005-0000-0000-00005C010000}"/>
    <cellStyle name="Normal 3 7 2" xfId="212" xr:uid="{00000000-0005-0000-0000-00005D010000}"/>
    <cellStyle name="Normal 3 7 2 2" xfId="246" xr:uid="{00000000-0005-0000-0000-00005E010000}"/>
    <cellStyle name="Normal 3 7 2 2 2" xfId="415" xr:uid="{00000000-0005-0000-0000-00005F010000}"/>
    <cellStyle name="Normal 3 7 2 2 2 2" xfId="416" xr:uid="{00000000-0005-0000-0000-000060010000}"/>
    <cellStyle name="Normal 3 7 2 2 3" xfId="417" xr:uid="{00000000-0005-0000-0000-000061010000}"/>
    <cellStyle name="Normal 3 7 2 3" xfId="418" xr:uid="{00000000-0005-0000-0000-000062010000}"/>
    <cellStyle name="Normal 3 7 2 3 2" xfId="419" xr:uid="{00000000-0005-0000-0000-000063010000}"/>
    <cellStyle name="Normal 3 7 2 4" xfId="420" xr:uid="{00000000-0005-0000-0000-000064010000}"/>
    <cellStyle name="Normal 3 7 3" xfId="229" xr:uid="{00000000-0005-0000-0000-000065010000}"/>
    <cellStyle name="Normal 3 7 3 2" xfId="421" xr:uid="{00000000-0005-0000-0000-000066010000}"/>
    <cellStyle name="Normal 3 7 3 2 2" xfId="422" xr:uid="{00000000-0005-0000-0000-000067010000}"/>
    <cellStyle name="Normal 3 7 3 3" xfId="423" xr:uid="{00000000-0005-0000-0000-000068010000}"/>
    <cellStyle name="Normal 3 7 4" xfId="424" xr:uid="{00000000-0005-0000-0000-000069010000}"/>
    <cellStyle name="Normal 3 7 4 2" xfId="425" xr:uid="{00000000-0005-0000-0000-00006A010000}"/>
    <cellStyle name="Normal 3 7 5" xfId="426" xr:uid="{00000000-0005-0000-0000-00006B010000}"/>
    <cellStyle name="Normal 3 8" xfId="146" xr:uid="{00000000-0005-0000-0000-00006C010000}"/>
    <cellStyle name="Normal 3 8 2" xfId="213" xr:uid="{00000000-0005-0000-0000-00006D010000}"/>
    <cellStyle name="Normal 3 8 2 2" xfId="247" xr:uid="{00000000-0005-0000-0000-00006E010000}"/>
    <cellStyle name="Normal 3 8 2 2 2" xfId="427" xr:uid="{00000000-0005-0000-0000-00006F010000}"/>
    <cellStyle name="Normal 3 8 2 2 2 2" xfId="428" xr:uid="{00000000-0005-0000-0000-000070010000}"/>
    <cellStyle name="Normal 3 8 2 2 3" xfId="429" xr:uid="{00000000-0005-0000-0000-000071010000}"/>
    <cellStyle name="Normal 3 8 2 3" xfId="430" xr:uid="{00000000-0005-0000-0000-000072010000}"/>
    <cellStyle name="Normal 3 8 2 3 2" xfId="431" xr:uid="{00000000-0005-0000-0000-000073010000}"/>
    <cellStyle name="Normal 3 8 2 4" xfId="432" xr:uid="{00000000-0005-0000-0000-000074010000}"/>
    <cellStyle name="Normal 3 8 3" xfId="230" xr:uid="{00000000-0005-0000-0000-000075010000}"/>
    <cellStyle name="Normal 3 8 3 2" xfId="433" xr:uid="{00000000-0005-0000-0000-000076010000}"/>
    <cellStyle name="Normal 3 8 3 2 2" xfId="434" xr:uid="{00000000-0005-0000-0000-000077010000}"/>
    <cellStyle name="Normal 3 8 3 3" xfId="435" xr:uid="{00000000-0005-0000-0000-000078010000}"/>
    <cellStyle name="Normal 3 8 4" xfId="436" xr:uid="{00000000-0005-0000-0000-000079010000}"/>
    <cellStyle name="Normal 3 8 4 2" xfId="437" xr:uid="{00000000-0005-0000-0000-00007A010000}"/>
    <cellStyle name="Normal 3 8 5" xfId="438" xr:uid="{00000000-0005-0000-0000-00007B010000}"/>
    <cellStyle name="Normal 3 9" xfId="147" xr:uid="{00000000-0005-0000-0000-00007C010000}"/>
    <cellStyle name="Normal 3 9 2" xfId="214" xr:uid="{00000000-0005-0000-0000-00007D010000}"/>
    <cellStyle name="Normal 3 9 2 2" xfId="248" xr:uid="{00000000-0005-0000-0000-00007E010000}"/>
    <cellStyle name="Normal 3 9 2 2 2" xfId="439" xr:uid="{00000000-0005-0000-0000-00007F010000}"/>
    <cellStyle name="Normal 3 9 2 2 2 2" xfId="440" xr:uid="{00000000-0005-0000-0000-000080010000}"/>
    <cellStyle name="Normal 3 9 2 2 3" xfId="441" xr:uid="{00000000-0005-0000-0000-000081010000}"/>
    <cellStyle name="Normal 3 9 2 3" xfId="442" xr:uid="{00000000-0005-0000-0000-000082010000}"/>
    <cellStyle name="Normal 3 9 2 3 2" xfId="443" xr:uid="{00000000-0005-0000-0000-000083010000}"/>
    <cellStyle name="Normal 3 9 2 4" xfId="444" xr:uid="{00000000-0005-0000-0000-000084010000}"/>
    <cellStyle name="Normal 3 9 3" xfId="231" xr:uid="{00000000-0005-0000-0000-000085010000}"/>
    <cellStyle name="Normal 3 9 3 2" xfId="445" xr:uid="{00000000-0005-0000-0000-000086010000}"/>
    <cellStyle name="Normal 3 9 3 2 2" xfId="446" xr:uid="{00000000-0005-0000-0000-000087010000}"/>
    <cellStyle name="Normal 3 9 3 3" xfId="447" xr:uid="{00000000-0005-0000-0000-000088010000}"/>
    <cellStyle name="Normal 3 9 4" xfId="448" xr:uid="{00000000-0005-0000-0000-000089010000}"/>
    <cellStyle name="Normal 3 9 4 2" xfId="449" xr:uid="{00000000-0005-0000-0000-00008A010000}"/>
    <cellStyle name="Normal 3 9 5" xfId="450" xr:uid="{00000000-0005-0000-0000-00008B010000}"/>
    <cellStyle name="Normal 4" xfId="148" xr:uid="{00000000-0005-0000-0000-00008C010000}"/>
    <cellStyle name="Normal 4 2" xfId="215" xr:uid="{00000000-0005-0000-0000-00008D010000}"/>
    <cellStyle name="Normal 4 2 2" xfId="249" xr:uid="{00000000-0005-0000-0000-00008E010000}"/>
    <cellStyle name="Normal 4 2 2 2" xfId="451" xr:uid="{00000000-0005-0000-0000-00008F010000}"/>
    <cellStyle name="Normal 4 2 2 2 2" xfId="452" xr:uid="{00000000-0005-0000-0000-000090010000}"/>
    <cellStyle name="Normal 4 2 2 3" xfId="453" xr:uid="{00000000-0005-0000-0000-000091010000}"/>
    <cellStyle name="Normal 4 2 3" xfId="454" xr:uid="{00000000-0005-0000-0000-000092010000}"/>
    <cellStyle name="Normal 4 2 3 2" xfId="455" xr:uid="{00000000-0005-0000-0000-000093010000}"/>
    <cellStyle name="Normal 4 2 4" xfId="456" xr:uid="{00000000-0005-0000-0000-000094010000}"/>
    <cellStyle name="Normal 4 3" xfId="232" xr:uid="{00000000-0005-0000-0000-000095010000}"/>
    <cellStyle name="Normal 4 3 2" xfId="457" xr:uid="{00000000-0005-0000-0000-000096010000}"/>
    <cellStyle name="Normal 4 3 2 2" xfId="458" xr:uid="{00000000-0005-0000-0000-000097010000}"/>
    <cellStyle name="Normal 4 3 3" xfId="459" xr:uid="{00000000-0005-0000-0000-000098010000}"/>
    <cellStyle name="Normal 4 4" xfId="460" xr:uid="{00000000-0005-0000-0000-000099010000}"/>
    <cellStyle name="Normal 4 4 2" xfId="461" xr:uid="{00000000-0005-0000-0000-00009A010000}"/>
    <cellStyle name="Normal 4 5" xfId="462" xr:uid="{00000000-0005-0000-0000-00009B010000}"/>
    <cellStyle name="Normal 5" xfId="149" xr:uid="{00000000-0005-0000-0000-00009C010000}"/>
    <cellStyle name="Normal 6" xfId="463" xr:uid="{00000000-0005-0000-0000-00009D010000}"/>
    <cellStyle name="Normal 6 2" xfId="464" xr:uid="{00000000-0005-0000-0000-00009E010000}"/>
    <cellStyle name="Normal_Tables" xfId="252" xr:uid="{00000000-0005-0000-0000-00009F010000}"/>
    <cellStyle name="Note" xfId="150" builtinId="10" customBuiltin="1"/>
    <cellStyle name="Note 2" xfId="151" xr:uid="{00000000-0005-0000-0000-0000A1010000}"/>
    <cellStyle name="Note 3" xfId="152" xr:uid="{00000000-0005-0000-0000-0000A2010000}"/>
    <cellStyle name="Note 4" xfId="153" xr:uid="{00000000-0005-0000-0000-0000A3010000}"/>
    <cellStyle name="Note 5" xfId="154" xr:uid="{00000000-0005-0000-0000-0000A4010000}"/>
    <cellStyle name="Note 6" xfId="155" xr:uid="{00000000-0005-0000-0000-0000A5010000}"/>
    <cellStyle name="Note 7" xfId="156" xr:uid="{00000000-0005-0000-0000-0000A6010000}"/>
    <cellStyle name="Note 8" xfId="157" xr:uid="{00000000-0005-0000-0000-0000A7010000}"/>
    <cellStyle name="Note 9" xfId="158" xr:uid="{00000000-0005-0000-0000-0000A8010000}"/>
    <cellStyle name="Output" xfId="159" builtinId="21" customBuiltin="1"/>
    <cellStyle name="Output 2" xfId="160" xr:uid="{00000000-0005-0000-0000-0000AA010000}"/>
    <cellStyle name="Output 3" xfId="161" xr:uid="{00000000-0005-0000-0000-0000AB010000}"/>
    <cellStyle name="Output 4" xfId="162" xr:uid="{00000000-0005-0000-0000-0000AC010000}"/>
    <cellStyle name="Output 5" xfId="163" xr:uid="{00000000-0005-0000-0000-0000AD010000}"/>
    <cellStyle name="Output 6" xfId="164" xr:uid="{00000000-0005-0000-0000-0000AE010000}"/>
    <cellStyle name="Output 7" xfId="165" xr:uid="{00000000-0005-0000-0000-0000AF010000}"/>
    <cellStyle name="Output 8" xfId="166" xr:uid="{00000000-0005-0000-0000-0000B0010000}"/>
    <cellStyle name="Output 9" xfId="167" xr:uid="{00000000-0005-0000-0000-0000B1010000}"/>
    <cellStyle name="Percent" xfId="465" builtinId="5"/>
    <cellStyle name="Percent 2" xfId="168" xr:uid="{00000000-0005-0000-0000-0000B3010000}"/>
    <cellStyle name="Percent 2 2" xfId="169" xr:uid="{00000000-0005-0000-0000-0000B4010000}"/>
    <cellStyle name="Percent 2 2 2" xfId="170" xr:uid="{00000000-0005-0000-0000-0000B5010000}"/>
    <cellStyle name="Percent 2 2 3" xfId="171" xr:uid="{00000000-0005-0000-0000-0000B6010000}"/>
    <cellStyle name="Percent 2 2 4" xfId="172" xr:uid="{00000000-0005-0000-0000-0000B7010000}"/>
    <cellStyle name="Percent 2 2 5" xfId="173" xr:uid="{00000000-0005-0000-0000-0000B8010000}"/>
    <cellStyle name="Percent 2 2 6" xfId="174" xr:uid="{00000000-0005-0000-0000-0000B9010000}"/>
    <cellStyle name="Percent 2 2 7" xfId="175" xr:uid="{00000000-0005-0000-0000-0000BA010000}"/>
    <cellStyle name="Percent 2 2 8" xfId="176" xr:uid="{00000000-0005-0000-0000-0000BB010000}"/>
    <cellStyle name="Percent 3" xfId="177" xr:uid="{00000000-0005-0000-0000-0000BC010000}"/>
    <cellStyle name="Percent 3 2" xfId="178" xr:uid="{00000000-0005-0000-0000-0000BD010000}"/>
    <cellStyle name="Percent 3 3" xfId="179" xr:uid="{00000000-0005-0000-0000-0000BE010000}"/>
    <cellStyle name="Percent 3 4" xfId="180" xr:uid="{00000000-0005-0000-0000-0000BF010000}"/>
    <cellStyle name="Percent 3 5" xfId="181" xr:uid="{00000000-0005-0000-0000-0000C0010000}"/>
    <cellStyle name="Percent 3 6" xfId="182" xr:uid="{00000000-0005-0000-0000-0000C1010000}"/>
    <cellStyle name="Percent 3 7" xfId="183" xr:uid="{00000000-0005-0000-0000-0000C2010000}"/>
    <cellStyle name="Percent 3 8" xfId="184" xr:uid="{00000000-0005-0000-0000-0000C3010000}"/>
    <cellStyle name="Percent 4" xfId="185" xr:uid="{00000000-0005-0000-0000-0000C4010000}"/>
    <cellStyle name="Title" xfId="186" builtinId="15" customBuiltin="1"/>
    <cellStyle name="Title 2" xfId="187" xr:uid="{00000000-0005-0000-0000-0000C6010000}"/>
    <cellStyle name="Total" xfId="188" builtinId="25" customBuiltin="1"/>
    <cellStyle name="Total 2" xfId="189" xr:uid="{00000000-0005-0000-0000-0000C8010000}"/>
    <cellStyle name="Total 3" xfId="190" xr:uid="{00000000-0005-0000-0000-0000C9010000}"/>
    <cellStyle name="Total 4" xfId="191" xr:uid="{00000000-0005-0000-0000-0000CA010000}"/>
    <cellStyle name="Total 5" xfId="192" xr:uid="{00000000-0005-0000-0000-0000CB010000}"/>
    <cellStyle name="Total 6" xfId="193" xr:uid="{00000000-0005-0000-0000-0000CC010000}"/>
    <cellStyle name="Total 7" xfId="194" xr:uid="{00000000-0005-0000-0000-0000CD010000}"/>
    <cellStyle name="Total 8" xfId="195" xr:uid="{00000000-0005-0000-0000-0000CE010000}"/>
    <cellStyle name="Total 9" xfId="196" xr:uid="{00000000-0005-0000-0000-0000CF010000}"/>
    <cellStyle name="Warning Text" xfId="197" builtinId="11" customBuiltin="1"/>
    <cellStyle name="Warning Text 2" xfId="198" xr:uid="{00000000-0005-0000-0000-0000D1010000}"/>
  </cellStyles>
  <dxfs count="202">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top style="medium">
          <color indexed="64"/>
        </top>
        <bottom style="thin">
          <color indexed="64"/>
        </bottom>
      </border>
    </dxf>
    <dxf>
      <fill>
        <patternFill patternType="none">
          <fgColor indexed="64"/>
          <bgColor indexed="65"/>
        </patternFill>
      </fill>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top"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fill>
        <patternFill patternType="none">
          <fgColor indexed="64"/>
          <bgColor indexed="65"/>
        </patternFill>
      </fill>
      <alignment horizontal="center" vertical="top" textRotation="0" wrapText="0" indent="0" justifyLastLine="0" shrinkToFit="0" readingOrder="0"/>
    </dxf>
    <dxf>
      <numFmt numFmtId="10" formatCode="&quot;$&quot;#,##0_);[Red]\(&quot;$&quot;#,##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medium">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center" vertical="top" textRotation="0" wrapText="0" indent="0" justifyLastLine="0" shrinkToFit="0" readingOrder="0"/>
    </dxf>
    <dxf>
      <numFmt numFmtId="166" formatCode="_(* #,##0_);_(* \(#,##0\);_(* &quot;-&quot;??_);_(@_)"/>
      <fill>
        <patternFill patternType="none">
          <fgColor indexed="64"/>
          <bgColor indexed="65"/>
        </patternFill>
      </fill>
      <alignment horizontal="general"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medium">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top" textRotation="0" wrapText="1" indent="1" justifyLastLine="0" shrinkToFit="0" readingOrder="0"/>
      <protection locked="1" hidden="0"/>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top style="thin">
          <color indexed="64"/>
        </top>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top" textRotation="0" wrapText="1" indent="1" justifyLastLine="0" shrinkToFit="0" readingOrder="0"/>
      <protection locked="1" hidden="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fill>
        <patternFill patternType="solid">
          <fgColor indexed="64"/>
          <bgColor rgb="FF494949"/>
        </patternFill>
      </fill>
      <protection locked="0" hidden="0"/>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rgb="FF808080"/>
        </left>
        <right style="medium">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rgb="FF808080"/>
        </left>
        <right style="medium">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bottom/>
        <vertical/>
        <horizontal/>
      </border>
    </dxf>
    <dxf>
      <fill>
        <patternFill patternType="none">
          <fgColor indexed="64"/>
          <bgColor indexed="65"/>
        </patternFill>
      </fill>
      <alignment horizontal="left" vertical="top" textRotation="0" wrapText="1" indent="1" justifyLastLine="0" shrinkToFit="0" readingOrder="0"/>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62"/>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scheme val="none"/>
      </font>
      <numFmt numFmtId="0" formatCode="General"/>
      <fill>
        <patternFill patternType="solid">
          <fgColor indexed="64"/>
          <bgColor theme="0" tint="-0.14999847407452621"/>
        </patternFill>
      </fill>
      <alignment horizontal="general" vertical="top" textRotation="0" wrapText="0"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numFmt numFmtId="0" formatCode="General"/>
      <fill>
        <patternFill patternType="solid">
          <fgColor indexed="64"/>
          <bgColor theme="4" tint="0.59999389629810485"/>
        </patternFill>
      </fill>
      <alignment horizontal="general" vertical="bottom" textRotation="0" wrapText="1" indent="0" justifyLastLine="0" shrinkToFit="0" readingOrder="0"/>
      <protection locked="0" hidden="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9" defaultPivotStyle="PivotStyleLight16">
    <tableStyle name="Table Style 1" pivot="0" count="4" xr9:uid="{00000000-0011-0000-FFFF-FFFF00000000}">
      <tableStyleElement type="firstRowStripe" dxfId="201"/>
      <tableStyleElement type="secondRowStripe" dxfId="200"/>
      <tableStyleElement type="firstColumnStripe" dxfId="199"/>
      <tableStyleElement type="secondColumnStripe" dxfId="198"/>
    </tableStyle>
  </tableStyles>
  <colors>
    <mruColors>
      <color rgb="FF969696"/>
      <color rgb="FF808080"/>
      <color rgb="FF809F50"/>
      <color rgb="FF0033CC"/>
      <color rgb="FF494949"/>
      <color rgb="FF879F50"/>
      <color rgb="FF009900"/>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1492250</xdr:colOff>
          <xdr:row>24</xdr:row>
          <xdr:rowOff>6350</xdr:rowOff>
        </xdr:from>
        <xdr:to>
          <xdr:col>1</xdr:col>
          <xdr:colOff>3994150</xdr:colOff>
          <xdr:row>25</xdr:row>
          <xdr:rowOff>6350</xdr:rowOff>
        </xdr:to>
        <xdr:sp macro="" textlink="">
          <xdr:nvSpPr>
            <xdr:cNvPr id="10241" name="Button 1" descr="Copy to HIOS Template button"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FF"/>
                  </a:solidFill>
                  <a:latin typeface="Arial"/>
                  <a:cs typeface="Arial"/>
                </a:rPr>
                <a:t>Copy from Calculator to HIOS Template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5149850</xdr:colOff>
          <xdr:row>24</xdr:row>
          <xdr:rowOff>6350</xdr:rowOff>
        </xdr:from>
        <xdr:to>
          <xdr:col>1</xdr:col>
          <xdr:colOff>7550150</xdr:colOff>
          <xdr:row>25</xdr:row>
          <xdr:rowOff>12700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Copy from HIOS Template to Calculator</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FormulaReference" displayName="FormulaReference" ref="A2:B35" totalsRowShown="0" headerRowDxfId="197" tableBorderDxfId="196" headerRowCellStyle="Normal 2 2">
  <tableColumns count="2">
    <tableColumn id="1" xr3:uid="{00000000-0010-0000-0000-000001000000}" name="2022 Form Line" dataDxfId="195" dataCellStyle="Normal 2 2"/>
    <tableColumn id="2" xr3:uid="{00000000-0010-0000-0000-000002000000}" name="2022 Form Calculation References" dataDxfId="194" dataCellStyle="Normal 2 2"/>
  </tableColumns>
  <tableStyleInfo name="TableStyleLight9" showFirstColumn="0" showLastColumn="0" showRowStripes="1" showColumnStripes="0"/>
  <extLst>
    <ext xmlns:x14="http://schemas.microsoft.com/office/spreadsheetml/2009/9/main" uri="{504A1905-F514-4f6f-8877-14C23A59335A}">
      <x14:table altText="Formula Reference" altTextSummary="Table containing description of formulas for all calculated lin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Part5AssumedReinsurance" displayName="Part5AssumedReinsurance" ref="B35:C46" totalsRowShown="0" headerRowDxfId="101" tableBorderDxfId="100">
  <autoFilter ref="B35:C46" xr:uid="{00000000-0009-0000-0100-00000C000000}">
    <filterColumn colId="0" hiddenButton="1"/>
    <filterColumn colId="1" hiddenButton="1"/>
  </autoFilter>
  <tableColumns count="2">
    <tableColumn id="1" xr3:uid="{00000000-0010-0000-0900-000001000000}" name="Name of Entity with whom Agreement was made" dataDxfId="99"/>
    <tableColumn id="2" xr3:uid="{00000000-0010-0000-0900-000002000000}" name="Effective Date of Novation" dataDxfId="98"/>
  </tableColumns>
  <tableStyleInfo name="Table Style 1" showFirstColumn="0" showLastColumn="0" showRowStripes="1" showColumnStripes="0"/>
  <extLst>
    <ext xmlns:x14="http://schemas.microsoft.com/office/spreadsheetml/2009/9/main" uri="{504A1905-F514-4f6f-8877-14C23A59335A}">
      <x14:table altText="MLR Form Part 5.4" altTextSummary="Table containing names and dates of entities from which the issuer assumed health insurance busines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Part5CededReinsurance" displayName="Part5CededReinsurance" ref="B49:C59" totalsRowShown="0" headerRowDxfId="97" tableBorderDxfId="96">
  <autoFilter ref="B49:C59" xr:uid="{00000000-0009-0000-0100-00000D000000}">
    <filterColumn colId="0" hiddenButton="1"/>
    <filterColumn colId="1" hiddenButton="1"/>
  </autoFilter>
  <tableColumns count="2">
    <tableColumn id="1" xr3:uid="{00000000-0010-0000-0A00-000001000000}" name="Name of Entity to whom business was sold or transferred" dataDxfId="95"/>
    <tableColumn id="2" xr3:uid="{00000000-0010-0000-0A00-000002000000}" name="Effective Date of sale or transfer" dataDxfId="94"/>
  </tableColumns>
  <tableStyleInfo name="Table Style 1" showFirstColumn="0" showLastColumn="0" showRowStripes="1" showColumnStripes="0"/>
  <extLst>
    <ext xmlns:x14="http://schemas.microsoft.com/office/spreadsheetml/2009/9/main" uri="{504A1905-F514-4f6f-8877-14C23A59335A}">
      <x14:table altText="MLR Form Part 5.5" altTextSummary="Table containing names and dates of entities to which the issuer transferred health insurance busines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PY2MLRFormExtract" displayName="PY2MLRFormExtract" ref="B3:AL14" totalsRowShown="0" headerRowDxfId="76" tableBorderDxfId="75" headerRowCellStyle="Heading 4">
  <autoFilter ref="B3:AL1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00000000-0010-0000-0B00-000001000000}" name="2020 MLR Form"/>
    <tableColumn id="2" xr3:uid="{00000000-0010-0000-0B00-000002000000}" name="1_x000a_Health Insurance Coverage_x000a_INDIVIDUAL_x000a_PY2"/>
    <tableColumn id="3" xr3:uid="{00000000-0010-0000-0B00-000003000000}" name="2_x000a_Health Insurance Coverage_x000a_INDIVIDUAL_x000a_PY1"/>
    <tableColumn id="4" xr3:uid="{00000000-0010-0000-0B00-000004000000}" name="3_x000a_Health Insurance Coverage_x000a_INDIVIDUAL_x000a_CY"/>
    <tableColumn id="5" xr3:uid="{00000000-0010-0000-0B00-000005000000}" name="4_x000a_Health Insurance Coverage_x000a_INDIVIDUAL_x000a_Total "/>
    <tableColumn id="6" xr3:uid="{00000000-0010-0000-0B00-000006000000}" name="5_x000a_Health Insurance Coverage_x000a_SMALL GROUP_x000a_PY2"/>
    <tableColumn id="7" xr3:uid="{00000000-0010-0000-0B00-000007000000}" name="6_x000a_Health Insurance Coverage_x000a_SMALL GROUP_x000a_PY1"/>
    <tableColumn id="8" xr3:uid="{00000000-0010-0000-0B00-000008000000}" name="7_x000a_Health Insurance Coverage_x000a_SMALL GROUP_x000a_CY"/>
    <tableColumn id="9" xr3:uid="{00000000-0010-0000-0B00-000009000000}" name="8_x000a_Health Insurance Coverage_x000a_SMALL GROUP_x000a_Total"/>
    <tableColumn id="10" xr3:uid="{00000000-0010-0000-0B00-00000A000000}" name="9_x000a_Health Insurance Coverage_x000a_LARGE GROUP_x000a_PY2"/>
    <tableColumn id="11" xr3:uid="{00000000-0010-0000-0B00-00000B000000}" name="10_x000a_Health Insurance Coverage_x000a_LARGE GROUP_x000a_PY1"/>
    <tableColumn id="12" xr3:uid="{00000000-0010-0000-0B00-00000C000000}" name="11_x000a_Health Insurance Coverage_x000a_LARGE GROUP_x000a_CY"/>
    <tableColumn id="13" xr3:uid="{00000000-0010-0000-0B00-00000D000000}" name="12_x000a_Health Insurance Coverage_x000a_LARGE GROUP_x000a_Total"/>
    <tableColumn id="14" xr3:uid="{00000000-0010-0000-0B00-00000E000000}" name="13_x000a_Mini-Med Plans_x000a_INDIVIDUAL_x000a_PY2"/>
    <tableColumn id="15" xr3:uid="{00000000-0010-0000-0B00-00000F000000}" name="14_x000a_Mini-Med Plans_x000a_INDIVIDUAL_x000a_PY1"/>
    <tableColumn id="16" xr3:uid="{00000000-0010-0000-0B00-000010000000}" name="15_x000a_Mini-Med Plans_x000a_INDIVIDUAL_x000a_CY"/>
    <tableColumn id="17" xr3:uid="{00000000-0010-0000-0B00-000011000000}" name="16_x000a_Mini-Med Plans_x000a_INDIVIDUAL_x000a_Total "/>
    <tableColumn id="18" xr3:uid="{00000000-0010-0000-0B00-000012000000}" name="17_x000a_Mini-Med Plans_x000a_SMALL GROUP_x000a_PY2"/>
    <tableColumn id="19" xr3:uid="{00000000-0010-0000-0B00-000013000000}" name="18_x000a_Mini-Med Plans_x000a_SMALL GROUP_x000a_PY1"/>
    <tableColumn id="20" xr3:uid="{00000000-0010-0000-0B00-000014000000}" name="19_x000a_Mini-Med Plans_x000a_SMALL GROUP_x000a_CY"/>
    <tableColumn id="21" xr3:uid="{00000000-0010-0000-0B00-000015000000}" name="20_x000a_Mini-Med Plans_x000a_SMALL GROUP_x000a_Total"/>
    <tableColumn id="22" xr3:uid="{00000000-0010-0000-0B00-000016000000}" name="21_x000a_Mini-Med Plans_x000a_LARGE GROUP_x000a_PY2"/>
    <tableColumn id="23" xr3:uid="{00000000-0010-0000-0B00-000017000000}" name="22_x000a_Mini-Med Plans_x000a_LARGE GROUP_x000a_PY1"/>
    <tableColumn id="24" xr3:uid="{00000000-0010-0000-0B00-000018000000}" name="23_x000a_Mini-Med Plans_x000a_LARGE GROUP_x000a_CY"/>
    <tableColumn id="25" xr3:uid="{00000000-0010-0000-0B00-000019000000}" name="24_x000a_Mini-Med Plans_x000a_LARGE GROUP_x000a_Total"/>
    <tableColumn id="26" xr3:uid="{00000000-0010-0000-0B00-00001A000000}" name="25_x000a_Expatriate Plans_x000a_SMALL GROUP_x000a_PY2"/>
    <tableColumn id="27" xr3:uid="{00000000-0010-0000-0B00-00001B000000}" name="26_x000a_Expatriate Plans_x000a_SMALL GROUP_x000a_PY1"/>
    <tableColumn id="28" xr3:uid="{00000000-0010-0000-0B00-00001C000000}" name="27_x000a_Expatriate Plans_x000a_SMALL GROUP_x000a_CY"/>
    <tableColumn id="29" xr3:uid="{00000000-0010-0000-0B00-00001D000000}" name="28_x000a_Expatriate Plans_x000a_SMALL GROUP_x000a_Total "/>
    <tableColumn id="30" xr3:uid="{00000000-0010-0000-0B00-00001E000000}" name="29_x000a_Expatriate Plans_x000a_LARGE GROUP_x000a_PY2"/>
    <tableColumn id="31" xr3:uid="{00000000-0010-0000-0B00-00001F000000}" name="30_x000a_Expatriate Plans_x000a_LARGE GROUP_x000a_PY1"/>
    <tableColumn id="32" xr3:uid="{00000000-0010-0000-0B00-000020000000}" name="31_x000a_Expatriate Plans_x000a_LARGE GROUP_x000a_CY"/>
    <tableColumn id="33" xr3:uid="{00000000-0010-0000-0B00-000021000000}" name="32_x000a_Expatriate Plans_x000a_LARGE GROUP_x000a_Total"/>
    <tableColumn id="34" xr3:uid="{00000000-0010-0000-0B00-000022000000}" name="33_x000a_Student Health Plans_x000a_INDIVIDUAL_x000a_PY2"/>
    <tableColumn id="35" xr3:uid="{00000000-0010-0000-0B00-000023000000}" name="34_x000a_Student Health Plans_x000a_INDIVIDUAL_x000a_PY1"/>
    <tableColumn id="36" xr3:uid="{00000000-0010-0000-0B00-000024000000}" name="35_x000a_Student Health Plans_x000a_INDIVIDUAL_x000a_CY"/>
    <tableColumn id="37" xr3:uid="{00000000-0010-0000-0B00-000025000000}" name="36_x000a_Student Health Plans_x000a_INDIVIDUAL_x000a_Total"/>
  </tableColumns>
  <tableStyleInfo name="Table Style 1" showFirstColumn="0" showLastColumn="0" showRowStripes="1" showColumnStripes="0"/>
  <extLst>
    <ext xmlns:x14="http://schemas.microsoft.com/office/spreadsheetml/2009/9/main" uri="{504A1905-F514-4f6f-8877-14C23A59335A}">
      <x14:table altText="PY2 Rebate Liability" altTextSummary="Table containing an extract of issuer's MLR data from two years prior."/>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PY1MLRFormExtract" displayName="PY1MLRFormExtract" ref="B17:AL32" totalsRowShown="0" headerRowDxfId="74" tableBorderDxfId="73" headerRowCellStyle="Heading 4">
  <autoFilter ref="B17:AL32"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00000000-0010-0000-0C00-000001000000}" name="2021 MLR Form" dataDxfId="72" dataCellStyle="Normal 2 2"/>
    <tableColumn id="2" xr3:uid="{00000000-0010-0000-0C00-000002000000}" name="1_x000a_Health Insurance Coverage_x000a_INDIVIDUAL_x000a_PY2" dataDxfId="71" dataCellStyle="Calculation"/>
    <tableColumn id="3" xr3:uid="{00000000-0010-0000-0C00-000003000000}" name="2_x000a_Health Insurance Coverage_x000a_INDIVIDUAL_x000a_PY1" dataDxfId="70" dataCellStyle="Input"/>
    <tableColumn id="4" xr3:uid="{00000000-0010-0000-0C00-000004000000}" name="3_x000a_Health Insurance Coverage_x000a_INDIVIDUAL_x000a_CY" dataDxfId="69" dataCellStyle="Input"/>
    <tableColumn id="5" xr3:uid="{00000000-0010-0000-0C00-000005000000}" name="4_x000a_Health Insurance Coverage_x000a_INDIVIDUAL_x000a_Total " dataDxfId="68"/>
    <tableColumn id="6" xr3:uid="{00000000-0010-0000-0C00-000006000000}" name="5_x000a_Health Insurance Coverage_x000a_SMALL GROUP_x000a_PY2" dataDxfId="67" dataCellStyle="Calculation"/>
    <tableColumn id="7" xr3:uid="{00000000-0010-0000-0C00-000007000000}" name="6_x000a_Health Insurance Coverage_x000a_SMALL GROUP_x000a_PY1" dataDxfId="66" dataCellStyle="Input"/>
    <tableColumn id="8" xr3:uid="{00000000-0010-0000-0C00-000008000000}" name="7_x000a_Health Insurance Coverage_x000a_SMALL GROUP_x000a_CY" dataDxfId="65" dataCellStyle="Input"/>
    <tableColumn id="9" xr3:uid="{00000000-0010-0000-0C00-000009000000}" name="8_x000a_Health Insurance Coverage_x000a_SMALL GROUP_x000a_Total" dataDxfId="64"/>
    <tableColumn id="10" xr3:uid="{00000000-0010-0000-0C00-00000A000000}" name="9_x000a_Health Insurance Coverage_x000a_LARGE GROUP_x000a_PY2" dataDxfId="63" dataCellStyle="Calculation"/>
    <tableColumn id="11" xr3:uid="{00000000-0010-0000-0C00-00000B000000}" name="10_x000a_Health Insurance Coverage_x000a_LARGE GROUP_x000a_PY1" dataDxfId="62" dataCellStyle="Input"/>
    <tableColumn id="12" xr3:uid="{00000000-0010-0000-0C00-00000C000000}" name="11_x000a_Health Insurance Coverage_x000a_LARGE GROUP_x000a_CY" dataDxfId="61" dataCellStyle="Input"/>
    <tableColumn id="13" xr3:uid="{00000000-0010-0000-0C00-00000D000000}" name="12_x000a_Health Insurance Coverage_x000a_LARGE GROUP_x000a_Total" dataDxfId="60"/>
    <tableColumn id="14" xr3:uid="{00000000-0010-0000-0C00-00000E000000}" name="13_x000a_Mini-Med Plans_x000a_INDIVIDUAL_x000a_PY2" dataDxfId="59" dataCellStyle="Calculation"/>
    <tableColumn id="15" xr3:uid="{00000000-0010-0000-0C00-00000F000000}" name="14_x000a_Mini-Med Plans_x000a_INDIVIDUAL_x000a_PY1" dataDxfId="58" dataCellStyle="Input"/>
    <tableColumn id="16" xr3:uid="{00000000-0010-0000-0C00-000010000000}" name="15_x000a_Mini-Med Plans_x000a_INDIVIDUAL_x000a_CY" dataDxfId="57" dataCellStyle="Input"/>
    <tableColumn id="17" xr3:uid="{00000000-0010-0000-0C00-000011000000}" name="16_x000a_Mini-Med Plans_x000a_INDIVIDUAL_x000a_Total " dataDxfId="56"/>
    <tableColumn id="18" xr3:uid="{00000000-0010-0000-0C00-000012000000}" name="17_x000a_Mini-Med Plans_x000a_SMALL GROUP_x000a_PY2" dataDxfId="55" dataCellStyle="Calculation"/>
    <tableColumn id="19" xr3:uid="{00000000-0010-0000-0C00-000013000000}" name="18_x000a_Mini-Med Plans_x000a_SMALL GROUP_x000a_PY1" dataDxfId="54" dataCellStyle="Input"/>
    <tableColumn id="20" xr3:uid="{00000000-0010-0000-0C00-000014000000}" name="19_x000a_Mini-Med Plans_x000a_SMALL GROUP_x000a_CY" dataDxfId="53" dataCellStyle="Input"/>
    <tableColumn id="21" xr3:uid="{00000000-0010-0000-0C00-000015000000}" name="20_x000a_Mini-Med Plans_x000a_SMALL GROUP_x000a_Total" dataDxfId="52"/>
    <tableColumn id="22" xr3:uid="{00000000-0010-0000-0C00-000016000000}" name="21_x000a_Mini-Med Plans_x000a_LARGE GROUP_x000a_PY2" dataDxfId="51" dataCellStyle="Calculation"/>
    <tableColumn id="23" xr3:uid="{00000000-0010-0000-0C00-000017000000}" name="22_x000a_Mini-Med Plans_x000a_LARGE GROUP_x000a_PY1" dataDxfId="50" dataCellStyle="Input"/>
    <tableColumn id="24" xr3:uid="{00000000-0010-0000-0C00-000018000000}" name="23_x000a_Mini-Med Plans_x000a_LARGE GROUP_x000a_CY" dataDxfId="49" dataCellStyle="Input"/>
    <tableColumn id="25" xr3:uid="{00000000-0010-0000-0C00-000019000000}" name="24_x000a_Mini-Med Plans_x000a_LARGE GROUP_x000a_Total" dataDxfId="48"/>
    <tableColumn id="26" xr3:uid="{00000000-0010-0000-0C00-00001A000000}" name="25_x000a_Expatriate Plans_x000a_SMALL GROUP_x000a_PY2" dataDxfId="47"/>
    <tableColumn id="27" xr3:uid="{00000000-0010-0000-0C00-00001B000000}" name="26_x000a_Expatriate Plans_x000a_SMALL GROUP_x000a_PY1" dataDxfId="46"/>
    <tableColumn id="28" xr3:uid="{00000000-0010-0000-0C00-00001C000000}" name="27_x000a_Expatriate Plans_x000a_SMALL GROUP_x000a_CY" dataDxfId="45"/>
    <tableColumn id="29" xr3:uid="{00000000-0010-0000-0C00-00001D000000}" name="28_x000a_Expatriate Plans_x000a_SMALL GROUP_x000a_Total " dataDxfId="44"/>
    <tableColumn id="30" xr3:uid="{00000000-0010-0000-0C00-00001E000000}" name="29_x000a_Expatriate Plans_x000a_LARGE GROUP_x000a_PY2" dataDxfId="43"/>
    <tableColumn id="31" xr3:uid="{00000000-0010-0000-0C00-00001F000000}" name="30_x000a_Expatriate Plans_x000a_LARGE GROUP_x000a_PY1" dataDxfId="42"/>
    <tableColumn id="32" xr3:uid="{00000000-0010-0000-0C00-000020000000}" name="31_x000a_Expatriate Plans_x000a_LARGE GROUP_x000a_CY" dataDxfId="41"/>
    <tableColumn id="33" xr3:uid="{00000000-0010-0000-0C00-000021000000}" name="32_x000a_Expatriate Plans_x000a_LARGE GROUP_x000a_Total" dataDxfId="40"/>
    <tableColumn id="34" xr3:uid="{00000000-0010-0000-0C00-000022000000}" name="33_x000a_Student Health Plans_x000a_INDIVIDUAL_x000a_PY2" dataDxfId="39" dataCellStyle="Calculation"/>
    <tableColumn id="35" xr3:uid="{00000000-0010-0000-0C00-000023000000}" name="34_x000a_Student Health Plans_x000a_INDIVIDUAL_x000a_PY1" dataDxfId="38" dataCellStyle="Input"/>
    <tableColumn id="36" xr3:uid="{00000000-0010-0000-0C00-000024000000}" name="35_x000a_Student Health Plans_x000a_INDIVIDUAL_x000a_CY" dataDxfId="37" dataCellStyle="Input"/>
    <tableColumn id="37" xr3:uid="{00000000-0010-0000-0C00-000025000000}" name="36_x000a_Student Health Plans_x000a_INDIVIDUAL_x000a_Total" dataDxfId="36"/>
  </tableColumns>
  <tableStyleInfo name="Table Style 1" showFirstColumn="0" showLastColumn="0" showRowStripes="1" showColumnStripes="0"/>
  <extLst>
    <ext xmlns:x14="http://schemas.microsoft.com/office/spreadsheetml/2009/9/main" uri="{504A1905-F514-4f6f-8877-14C23A59335A}">
      <x14:table altText="PY1 Rebate Liability" altTextSummary="Table containing an extract of issuers MLR data from one year prior."/>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BaseCredibilityFactors" displayName="BaseCredibilityFactors" ref="A3:B11" totalsRowShown="0" headerRowDxfId="35" headerRowBorderDxfId="34" tableBorderDxfId="33" headerRowCellStyle="Heading 2 2">
  <autoFilter ref="A3:B11" xr:uid="{00000000-0009-0000-0100-000010000000}">
    <filterColumn colId="0" hiddenButton="1"/>
    <filterColumn colId="1" hiddenButton="1"/>
  </autoFilter>
  <tableColumns count="2">
    <tableColumn id="1" xr3:uid="{00000000-0010-0000-0D00-000001000000}" name="Life Years" dataDxfId="32" dataCellStyle="Comma 2 2 2"/>
    <tableColumn id="2" xr3:uid="{00000000-0010-0000-0D00-000002000000}" name="Base credibility factor" dataDxfId="31" dataCellStyle="Percent 2 2 2"/>
  </tableColumns>
  <tableStyleInfo name="Table Style 1" showFirstColumn="0" showLastColumn="0" showRowStripes="1" showColumnStripes="0"/>
  <extLst>
    <ext xmlns:x14="http://schemas.microsoft.com/office/spreadsheetml/2009/9/main" uri="{504A1905-F514-4f6f-8877-14C23A59335A}">
      <x14:table altText="Reference Table 1" altTextSummary="Table containing base credibility factor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DeductibleFactors" displayName="DeductibleFactors" ref="A16:B20" totalsRowShown="0" headerRowDxfId="30" headerRowBorderDxfId="29" tableBorderDxfId="28" headerRowCellStyle="Heading 2 2">
  <autoFilter ref="A16:B20" xr:uid="{00000000-0009-0000-0100-000011000000}">
    <filterColumn colId="0" hiddenButton="1"/>
    <filterColumn colId="1" hiddenButton="1"/>
  </autoFilter>
  <tableColumns count="2">
    <tableColumn id="1" xr3:uid="{00000000-0010-0000-0E00-000001000000}" name="Average Health Plan Deductible" dataDxfId="27" dataCellStyle="Normal 2 2"/>
    <tableColumn id="2" xr3:uid="{00000000-0010-0000-0E00-000002000000}" name="Deductible factor" dataDxfId="26" dataCellStyle="Normal 2 2"/>
  </tableColumns>
  <tableStyleInfo name="Table Style 1" showFirstColumn="0" showLastColumn="0" showRowStripes="1" showColumnStripes="0"/>
  <extLst>
    <ext xmlns:x14="http://schemas.microsoft.com/office/spreadsheetml/2009/9/main" uri="{504A1905-F514-4f6f-8877-14C23A59335A}">
      <x14:table altText="Reference Table 2" altTextSummary="Table containing deductible factor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StateMLRStandards" displayName="StateMLRStandards" ref="D2:P61" totalsRowShown="0" headerRowDxfId="25" dataDxfId="24" tableBorderDxfId="23" headerRowCellStyle="Heading 1" dataCellStyle="Percent">
  <autoFilter ref="D2:P61"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F00-000001000000}" name="State or Territory Name" dataDxfId="22" dataCellStyle="Normal_Tables"/>
    <tableColumn id="2" xr3:uid="{00000000-0010-0000-0F00-000002000000}" name="2020-2022_x000a_Individual" dataDxfId="21" dataCellStyle="Percent"/>
    <tableColumn id="3" xr3:uid="{00000000-0010-0000-0F00-000003000000}" name="2020-2022_x000a_Small Group" dataDxfId="20" dataCellStyle="Percent"/>
    <tableColumn id="4" xr3:uid="{00000000-0010-0000-0F00-000004000000}" name="2015-2019_x000a_Individual" dataDxfId="19" dataCellStyle="Percent"/>
    <tableColumn id="5" xr3:uid="{00000000-0010-0000-0F00-000005000000}" name="2015-2019_x000a_Small Group" dataDxfId="18" dataCellStyle="Percent"/>
    <tableColumn id="10" xr3:uid="{00000000-0010-0000-0F00-00000A000000}" name="2014_x000a_Individual" dataDxfId="17" dataCellStyle="Percent"/>
    <tableColumn id="11" xr3:uid="{00000000-0010-0000-0F00-00000B000000}" name="2014_x000a_Small Group" dataDxfId="16" dataCellStyle="Percent"/>
    <tableColumn id="12" xr3:uid="{00000000-0010-0000-0F00-00000C000000}" name="2013_x000a_Individual" dataDxfId="15" dataCellStyle="Percent"/>
    <tableColumn id="13" xr3:uid="{00000000-0010-0000-0F00-00000D000000}" name="2013_x000a_Small Group" dataDxfId="14" dataCellStyle="Percent"/>
    <tableColumn id="14" xr3:uid="{00000000-0010-0000-0F00-00000E000000}" name="2012_x000a_Individual" dataDxfId="13" dataCellStyle="Percent"/>
    <tableColumn id="15" xr3:uid="{00000000-0010-0000-0F00-00000F000000}" name="2012_x000a_Small Group" dataDxfId="12" dataCellStyle="Percent"/>
    <tableColumn id="16" xr3:uid="{00000000-0010-0000-0F00-000010000000}" name="2011_x000a_Individual" dataDxfId="11" dataCellStyle="Percent"/>
    <tableColumn id="17" xr3:uid="{00000000-0010-0000-0F00-000011000000}" name="2011_x000a_Small Group" dataDxfId="10" dataCellStyle="Percent"/>
  </tableColumns>
  <tableStyleInfo name="Table Style 1" showFirstColumn="0" showLastColumn="0" showRowStripes="1" showColumnStripes="0"/>
  <extLst>
    <ext xmlns:x14="http://schemas.microsoft.com/office/spreadsheetml/2009/9/main" uri="{504A1905-F514-4f6f-8877-14C23A59335A}">
      <x14:table altText="Reference Table 3" altTextSummary="Table containing state names and applicable MLR standards by year."/>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Years" displayName="Years" ref="R2:R52" totalsRowShown="0" headerRowDxfId="9" dataDxfId="7" headerRowBorderDxfId="8" tableBorderDxfId="6" headerRowCellStyle="Heading 1" dataCellStyle="Normal 2 2">
  <autoFilter ref="R2:R52" xr:uid="{00000000-0009-0000-0100-000013000000}">
    <filterColumn colId="0" hiddenButton="1"/>
  </autoFilter>
  <tableColumns count="1">
    <tableColumn id="1" xr3:uid="{00000000-0010-0000-1000-000001000000}" name="Table 4 - Reporting Years" dataDxfId="5" dataCellStyle="Normal 2 2"/>
  </tableColumns>
  <tableStyleInfo name="Table Style 1" showFirstColumn="0" showLastColumn="0" showRowStripes="1" showColumnStripes="0"/>
  <extLst>
    <ext xmlns:x14="http://schemas.microsoft.com/office/spreadsheetml/2009/9/main" uri="{504A1905-F514-4f6f-8877-14C23A59335A}">
      <x14:table altText="Reference Table 4" altTextSummary="Table containing reporting year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YesNo" displayName="YesNo" ref="T2:T4" totalsRowShown="0" headerRowDxfId="4" dataDxfId="2" headerRowBorderDxfId="3" tableBorderDxfId="1" headerRowCellStyle="Heading 1" dataCellStyle="Normal 2 2">
  <autoFilter ref="T2:T4" xr:uid="{00000000-0009-0000-0100-000014000000}">
    <filterColumn colId="0" hiddenButton="1"/>
  </autoFilter>
  <tableColumns count="1">
    <tableColumn id="1" xr3:uid="{00000000-0010-0000-1100-000001000000}" name="Table 5 - Yes/No" dataDxfId="0" dataCellStyle="Normal 2 2"/>
  </tableColumns>
  <tableStyleInfo name="Table Style 1" showFirstColumn="0" showLastColumn="0" showRowStripes="1" showColumnStripes="0"/>
  <extLst>
    <ext xmlns:x14="http://schemas.microsoft.com/office/spreadsheetml/2009/9/main" uri="{504A1905-F514-4f6f-8877-14C23A59335A}">
      <x14:table altText="Reference Table 5" altTextSummary="Table containing yes/now values to facilitate drop-down menus on the company information tab."/>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CompanyInformation" displayName="CompanyInformation" ref="B3:C19" totalsRowShown="0" tableBorderDxfId="193">
  <autoFilter ref="B3:C19" xr:uid="{00000000-0009-0000-0100-000004000000}">
    <filterColumn colId="0" hiddenButton="1"/>
    <filterColumn colId="1" hiddenButton="1"/>
  </autoFilter>
  <tableColumns count="2">
    <tableColumn id="1" xr3:uid="{00000000-0010-0000-0100-000001000000}" name="Line Description" dataDxfId="192" dataCellStyle="Normal 2 2"/>
    <tableColumn id="2" xr3:uid="{00000000-0010-0000-0100-000002000000}" name="Value" dataDxfId="191" dataCellStyle="Input 2"/>
  </tableColumns>
  <tableStyleInfo name="Table Style 1" showFirstColumn="0" showLastColumn="0" showRowStripes="1" showColumnStripes="0"/>
  <extLst>
    <ext xmlns:x14="http://schemas.microsoft.com/office/spreadsheetml/2009/9/main" uri="{504A1905-F514-4f6f-8877-14C23A59335A}">
      <x14:table altText="Company Information" altTextSummary="Table containing company identifying inform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Part1" displayName="Part1" ref="B3:AU62" totalsRowShown="0" headerRowDxfId="190" tableBorderDxfId="189" headerRowCellStyle="Heading 4">
  <autoFilter ref="B3:AU62"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00000000-0010-0000-0200-000001000000}" name="Line Description" dataDxfId="188"/>
    <tableColumn id="2" xr3:uid="{00000000-0010-0000-0200-000002000000}" name="SHCE" dataDxfId="187"/>
    <tableColumn id="3" xr3:uid="{00000000-0010-0000-0200-000003000000}" name="1_x000a_Health Insurance_x000a_INDIVIDUAL_x000a_Total as of 12/31/22"/>
    <tableColumn id="4" xr3:uid="{00000000-0010-0000-0200-000004000000}" name="2_x000a_Health Insurance_x000a_INDIVIDUAL_x000a_Total as of 3/31/23"/>
    <tableColumn id="5" xr3:uid="{00000000-0010-0000-0200-000005000000}" name="3_x000a_Health Insurance_x000a_INDIVIDUAL_x000a_Dual Contracts_x000a_(Included in Total as of 3/31/23)"/>
    <tableColumn id="6" xr3:uid="{00000000-0010-0000-0200-000006000000}" name="4_x000a_Health Insurance_x000a_INDIVIDUAL_x000a_Deferred PY1_x000a_(Add)"/>
    <tableColumn id="7" xr3:uid="{00000000-0010-0000-0200-000007000000}" name="5_x000a_Health Insurance_x000a_INDIVIDUAL_x000a_Deferred CY_x000a_(Subtract)"/>
    <tableColumn id="8" xr3:uid="{00000000-0010-0000-0200-000008000000}" name="6_x000a_Health Insurance_x000a_SMALL GROUP_x000a_Total as of 12/31/22"/>
    <tableColumn id="9" xr3:uid="{00000000-0010-0000-0200-000009000000}" name="7_x000a_Health Insurance_x000a_SMALL GROUP_x000a_Total as of 3/31/23"/>
    <tableColumn id="10" xr3:uid="{00000000-0010-0000-0200-00000A000000}" name="8_x000a_Health Insurance_x000a_SMALL GROUP_x000a_Dual Contracts_x000a_(Included in Total as of 3/31/23)"/>
    <tableColumn id="11" xr3:uid="{00000000-0010-0000-0200-00000B000000}" name="9_x000a_Health Insurance_x000a_SMALL GROUP_x000a_Deferred PY1_x000a_(Add)"/>
    <tableColumn id="12" xr3:uid="{00000000-0010-0000-0200-00000C000000}" name="10_x000a_Health Insurance_x000a_SMALL GROUP_x000a_Deferred CY_x000a_(Subtract)"/>
    <tableColumn id="13" xr3:uid="{00000000-0010-0000-0200-00000D000000}" name="11_x000a_Health Insurance_x000a_LARGE GROUP_x000a_Total as of 12/31/22"/>
    <tableColumn id="14" xr3:uid="{00000000-0010-0000-0200-00000E000000}" name="12_x000a_Health Insurance_x000a_LARGE GROUP_x000a_Total as of 3/31/23"/>
    <tableColumn id="15" xr3:uid="{00000000-0010-0000-0200-00000F000000}" name="13_x000a_Health Insurance_x000a_LARGE GROUP_x000a_Dual Contracts_x000a_(Included in Total as of 3/31/23)"/>
    <tableColumn id="16" xr3:uid="{00000000-0010-0000-0200-000010000000}" name="14_x000a_Health Insurance_x000a_LARGE GROUP_x000a_Deferred PY1_x000a_(Add)"/>
    <tableColumn id="17" xr3:uid="{00000000-0010-0000-0200-000011000000}" name="15_x000a_Health Insurance_x000a_LARGE GROUP_x000a_Deferred CY_x000a_(Subtract)"/>
    <tableColumn id="18" xr3:uid="{00000000-0010-0000-0200-000012000000}" name="16_x000a_Mini-Med_x000a_INDIVIDUAL_x000a_Total as of 12/31/22"/>
    <tableColumn id="19" xr3:uid="{00000000-0010-0000-0200-000013000000}" name="17_x000a_Mini-Med_x000a_INDIVIDUAL_x000a_Total as of 3/31/23"/>
    <tableColumn id="20" xr3:uid="{00000000-0010-0000-0200-000014000000}" name="18_x000a_Mini-Med_x000a_INDIVIDUAL_x000a_Dual Contracts_x000a_(Included in Total as of 3/31/23)"/>
    <tableColumn id="21" xr3:uid="{00000000-0010-0000-0200-000015000000}" name="19_x000a_Mini-Med_x000a_SMALL GROUP_x000a_Total as of 12/31/22"/>
    <tableColumn id="22" xr3:uid="{00000000-0010-0000-0200-000016000000}" name="20_x000a_Mini-Med_x000a_SMALL GROUP_x000a_Total as of 3/31/23"/>
    <tableColumn id="23" xr3:uid="{00000000-0010-0000-0200-000017000000}" name="21_x000a_Mini-Med_x000a_SMALL GROUP_x000a_Dual Contracts_x000a_(Included in Total as of 3/31/23)"/>
    <tableColumn id="24" xr3:uid="{00000000-0010-0000-0200-000018000000}" name="22_x000a_Mini-Med_x000a_LARGE GROUP_x000a_Total as of 12/31/22"/>
    <tableColumn id="25" xr3:uid="{00000000-0010-0000-0200-000019000000}" name="23_x000a_Mini-Med_x000a_LARGE GROUP_x000a_Total as of 3/31/23"/>
    <tableColumn id="26" xr3:uid="{00000000-0010-0000-0200-00001A000000}" name="24_x000a_Mini-Med_x000a_LARGE GROUP_x000a_Dual Contracts_x000a_(Included in Total as of 3/31/23)"/>
    <tableColumn id="27" xr3:uid="{00000000-0010-0000-0200-00001B000000}" name="25_x000a_Expat_x000a_SMALL GROUP_x000a_Total as of 12/31/22"/>
    <tableColumn id="28" xr3:uid="{00000000-0010-0000-0200-00001C000000}" name="26_x000a_Expat_x000a_SMALL GROUP_x000a_Total as of 3/31/23" dataDxfId="186"/>
    <tableColumn id="29" xr3:uid="{00000000-0010-0000-0200-00001D000000}" name="27_x000a_Expat_x000a_SMALL GROUP_x000a_Dual Contracts_x000a_(Included in Total as of 3/31/23)" dataDxfId="185"/>
    <tableColumn id="30" xr3:uid="{00000000-0010-0000-0200-00001E000000}" name="28_x000a_Expat_x000a_SMALL GROUP_x000a_Deferred PY1_x000a_(Add)" dataDxfId="184"/>
    <tableColumn id="31" xr3:uid="{00000000-0010-0000-0200-00001F000000}" name="29_x000a_Expat_x000a_SMALL GROUP_x000a_Deferred CY_x000a_(Subtract)" dataDxfId="183"/>
    <tableColumn id="32" xr3:uid="{00000000-0010-0000-0200-000020000000}" name="30_x000a_Expat_x000a_LARGE GROUP_x000a_Total as of 12/31/22"/>
    <tableColumn id="33" xr3:uid="{00000000-0010-0000-0200-000021000000}" name="31_x000a_Expat_x000a_LARGE GROUP_x000a_Total as of 3/31/23" dataDxfId="182"/>
    <tableColumn id="34" xr3:uid="{00000000-0010-0000-0200-000022000000}" name="32_x000a_Expat_x000a_LARGE GROUP_x000a_Dual Contracts_x000a_(Included in Total as of 3/31/23)" dataDxfId="181"/>
    <tableColumn id="35" xr3:uid="{00000000-0010-0000-0200-000023000000}" name="33_x000a_Expat_x000a_LARGE GROUP_x000a_Deferred PY1_x000a_(Add)" dataDxfId="180"/>
    <tableColumn id="36" xr3:uid="{00000000-0010-0000-0200-000024000000}" name="34_x000a_Expat_x000a_LARGE GROUP_x000a_Deferred CY_x000a_(Subtract)" dataDxfId="179"/>
    <tableColumn id="37" xr3:uid="{00000000-0010-0000-0200-000025000000}" name="35_x000a_Student Health_x000a_INDIVIDUAL_x000a_Total as of 12/31/22"/>
    <tableColumn id="38" xr3:uid="{00000000-0010-0000-0200-000026000000}" name="36_x000a_Student Health_x000a_INDIVIDUAL_x000a_Total as of 3/31/23"/>
    <tableColumn id="39" xr3:uid="{00000000-0010-0000-0200-000027000000}" name="37_x000a_Student Health_x000a_INDIVIDUAL_x000a_Dual Contracts_x000a_(Included in Total as of 3/31/23)"/>
    <tableColumn id="40" xr3:uid="{00000000-0010-0000-0200-000028000000}" name="38_x000a_Student Health_x000a_INDIVIDUAL_x000a_Deferred PY1_x000a_(Add)"/>
    <tableColumn id="41" xr3:uid="{00000000-0010-0000-0200-000029000000}" name="39_x000a_Student Health_x000a_INDIVIDUAL_x000a_Deferred CY_x000a_(Subtract)"/>
    <tableColumn id="42" xr3:uid="{00000000-0010-0000-0200-00002A000000}" name="40_x000a_Government Program Plans _x000a_Total as of 12/31/22"/>
    <tableColumn id="43" xr3:uid="{00000000-0010-0000-0200-00002B000000}" name="41_x000a_Other Health Business _x000a_Total as of 12/31/22"/>
    <tableColumn id="44" xr3:uid="{00000000-0010-0000-0200-00002C000000}" name="42_x000a_Medicare MLR Business_x000a_Total as of 12/31/22"/>
    <tableColumn id="45" xr3:uid="{00000000-0010-0000-0200-00002D000000}" name="43_x000a_Uninsured Plans_x000a_Total as of 12/31/22"/>
    <tableColumn id="46" xr3:uid="{00000000-0010-0000-0200-00002E000000}" name="44_x000a_Grand Total_x000a_Total as of 12/31/22" dataDxfId="178"/>
  </tableColumns>
  <tableStyleInfo name="Table Style 1" showFirstColumn="0" showLastColumn="0" showRowStripes="1" showColumnStripes="0"/>
  <extLst>
    <ext xmlns:x14="http://schemas.microsoft.com/office/spreadsheetml/2009/9/main" uri="{504A1905-F514-4f6f-8877-14C23A59335A}">
      <x14:table altText="MLR Form Part 1" altTextSummary="Table containing summary of issuer's MLR dat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Part2" displayName="Part2" ref="B3:AU59" totalsRowShown="0" headerRowDxfId="177" tableBorderDxfId="176" headerRowCellStyle="Heading 4">
  <autoFilter ref="B3:AU5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00000000-0010-0000-0300-000001000000}" name="Line Description"/>
    <tableColumn id="2" xr3:uid="{00000000-0010-0000-0300-000002000000}" name="SHCE" dataDxfId="175"/>
    <tableColumn id="3" xr3:uid="{00000000-0010-0000-0300-000003000000}" name="1_x000a_Health Insurance_x000a_INDIVIDUAL_x000a_Total as of 12/31/22" dataDxfId="174" dataCellStyle="Input"/>
    <tableColumn id="4" xr3:uid="{00000000-0010-0000-0300-000004000000}" name="2_x000a_Health Insurance_x000a_INDIVIDUAL_x000a_Total as of 3/31/23" dataDxfId="173" dataCellStyle="Input"/>
    <tableColumn id="5" xr3:uid="{00000000-0010-0000-0300-000005000000}" name="3_x000a_Health Insurance_x000a_INDIVIDUAL_x000a_Dual Contracts_x000a_(Included in Total as of 3/31/23)" dataDxfId="172" dataCellStyle="Input"/>
    <tableColumn id="6" xr3:uid="{00000000-0010-0000-0300-000006000000}" name="4_x000a_Health Insurance_x000a_INDIVIDUAL_x000a_Deferred PY1_x000a_(Add)" dataDxfId="171" dataCellStyle="Input"/>
    <tableColumn id="7" xr3:uid="{00000000-0010-0000-0300-000007000000}" name="5_x000a_Health Insurance_x000a_INDIVIDUAL_x000a_Deferred CY_x000a_(Subtract)" dataDxfId="170" dataCellStyle="Input"/>
    <tableColumn id="8" xr3:uid="{00000000-0010-0000-0300-000008000000}" name="6_x000a_Health Insurance_x000a_SMALL GROUP_x000a_Total as of 12/31/22"/>
    <tableColumn id="9" xr3:uid="{00000000-0010-0000-0300-000009000000}" name="7_x000a_Health Insurance_x000a_SMALL GROUP_x000a_Total as of 3/31/23"/>
    <tableColumn id="10" xr3:uid="{00000000-0010-0000-0300-00000A000000}" name="8_x000a_Health Insurance_x000a_SMALL GROUP_x000a_Dual Contracts_x000a_(Included in Total as of 3/31/23)"/>
    <tableColumn id="11" xr3:uid="{00000000-0010-0000-0300-00000B000000}" name="9_x000a_Health Insurance_x000a_SMALL GROUP_x000a_Deferred PY1_x000a_(Add)"/>
    <tableColumn id="12" xr3:uid="{00000000-0010-0000-0300-00000C000000}" name="10_x000a_Health Insurance_x000a_SMALL GROUP_x000a_Deferred CY_x000a_(Subtract)"/>
    <tableColumn id="13" xr3:uid="{00000000-0010-0000-0300-00000D000000}" name="11_x000a_Health Insurance_x000a_LARGE GROUP_x000a_Total as of 12/31/22"/>
    <tableColumn id="14" xr3:uid="{00000000-0010-0000-0300-00000E000000}" name="12_x000a_Health Insurance_x000a_LARGE GROUP_x000a_Total as of 3/31/23"/>
    <tableColumn id="15" xr3:uid="{00000000-0010-0000-0300-00000F000000}" name="13_x000a_Health Insurance_x000a_LARGE GROUP_x000a_Dual Contracts_x000a_(Included in Total as of 3/31/23)"/>
    <tableColumn id="16" xr3:uid="{00000000-0010-0000-0300-000010000000}" name="14_x000a_Health Insurance_x000a_LARGE GROUP_x000a_Deferred PY1_x000a_(Add)"/>
    <tableColumn id="17" xr3:uid="{00000000-0010-0000-0300-000011000000}" name="15_x000a_Health Insurance_x000a_LARGE GROUP_x000a_Deferred CY_x000a_(Subtract)"/>
    <tableColumn id="18" xr3:uid="{00000000-0010-0000-0300-000012000000}" name="16_x000a_Mini-Med_x000a_INDIVIDUAL_x000a_Total as of 12/31/22"/>
    <tableColumn id="19" xr3:uid="{00000000-0010-0000-0300-000013000000}" name="17_x000a_Mini-Med_x000a_INDIVIDUAL_x000a_Total as of 3/31/23"/>
    <tableColumn id="20" xr3:uid="{00000000-0010-0000-0300-000014000000}" name="18_x000a_Mini-Med_x000a_INDIVIDUAL_x000a_Dual Contracts_x000a_(Included in Total as of 3/31/23)"/>
    <tableColumn id="21" xr3:uid="{00000000-0010-0000-0300-000015000000}" name="19_x000a_Mini-Med_x000a_SMALL GROUP_x000a_Total as of 12/31/22"/>
    <tableColumn id="22" xr3:uid="{00000000-0010-0000-0300-000016000000}" name="20_x000a_Mini-Med_x000a_SMALL GROUP_x000a_Total as of 3/31/23"/>
    <tableColumn id="23" xr3:uid="{00000000-0010-0000-0300-000017000000}" name="21_x000a_Mini-Med_x000a_SMALL GROUP_x000a_Dual Contracts_x000a_(Included in Total as of 3/31/23)"/>
    <tableColumn id="24" xr3:uid="{00000000-0010-0000-0300-000018000000}" name="22_x000a_Mini-Med_x000a_LARGE GROUP_x000a_Total as of 12/31/22"/>
    <tableColumn id="25" xr3:uid="{00000000-0010-0000-0300-000019000000}" name="23_x000a_Mini-Med_x000a_LARGE GROUP_x000a_Total as of 3/31/23"/>
    <tableColumn id="26" xr3:uid="{00000000-0010-0000-0300-00001A000000}" name="24_x000a_Mini-Med_x000a_LARGE GROUP_x000a_Dual Contracts_x000a_(Included in Total as of 3/31/23)"/>
    <tableColumn id="27" xr3:uid="{00000000-0010-0000-0300-00001B000000}" name="25_x000a_Expat_x000a_SMALL GROUP_x000a_Total as of 12/31/22"/>
    <tableColumn id="28" xr3:uid="{00000000-0010-0000-0300-00001C000000}" name="26_x000a_Expat_x000a_SMALL GROUP_x000a_Total as of 3/31/23" dataDxfId="169"/>
    <tableColumn id="29" xr3:uid="{00000000-0010-0000-0300-00001D000000}" name="27_x000a_Expat_x000a_SMALL GROUP_x000a_Dual Contracts_x000a_(Included in Total as of 3/31/23)" dataDxfId="168"/>
    <tableColumn id="30" xr3:uid="{00000000-0010-0000-0300-00001E000000}" name="28_x000a_Expat_x000a_SMALL GROUP_x000a_Deferred PY1_x000a_(Add)" dataDxfId="167"/>
    <tableColumn id="31" xr3:uid="{00000000-0010-0000-0300-00001F000000}" name="29_x000a_Expat_x000a_SMALL GROUP_x000a_Deferred CY_x000a_(Subtract)" dataDxfId="166"/>
    <tableColumn id="32" xr3:uid="{00000000-0010-0000-0300-000020000000}" name="30_x000a_Expat_x000a_LARGE GROUP_x000a_Total as of 12/31/22"/>
    <tableColumn id="33" xr3:uid="{00000000-0010-0000-0300-000021000000}" name="31_x000a_Expat_x000a_LARGE GROUP_x000a_Total as of 3/31/23" dataDxfId="165"/>
    <tableColumn id="34" xr3:uid="{00000000-0010-0000-0300-000022000000}" name="32_x000a_Expat_x000a_LARGE GROUP_x000a_Dual Contracts_x000a_(Included in Total as of 3/31/23)" dataDxfId="164"/>
    <tableColumn id="35" xr3:uid="{00000000-0010-0000-0300-000023000000}" name="33_x000a_Expat_x000a_LARGE GROUP_x000a_Deferred PY1_x000a_(Add)" dataDxfId="163"/>
    <tableColumn id="36" xr3:uid="{00000000-0010-0000-0300-000024000000}" name="34_x000a_Expat_x000a_LARGE GROUP_x000a_Deferred CY_x000a_(Subtract)" dataDxfId="162"/>
    <tableColumn id="37" xr3:uid="{00000000-0010-0000-0300-000025000000}" name="35_x000a_Student Health_x000a_INDIVIDUAL_x000a_Total as of 12/31/22"/>
    <tableColumn id="38" xr3:uid="{00000000-0010-0000-0300-000026000000}" name="36_x000a_Student Health_x000a_INDIVIDUAL_x000a_Total as of 3/31/23"/>
    <tableColumn id="39" xr3:uid="{00000000-0010-0000-0300-000027000000}" name="37_x000a_Student Health_x000a_INDIVIDUAL_x000a_Dual Contracts_x000a_(Included in Total as of 3/31/23)"/>
    <tableColumn id="40" xr3:uid="{00000000-0010-0000-0300-000028000000}" name="38_x000a_Student Health_x000a_INDIVIDUAL_x000a_Deferred PY1_x000a_(Add)"/>
    <tableColumn id="41" xr3:uid="{00000000-0010-0000-0300-000029000000}" name="39_x000a_Student Health_x000a_INDIVIDUAL_x000a_Deferred CY_x000a_(Subtract)"/>
    <tableColumn id="42" xr3:uid="{00000000-0010-0000-0300-00002A000000}" name="40_x000a_Government Program Plans _x000a_Total as of 12/31/22"/>
    <tableColumn id="43" xr3:uid="{00000000-0010-0000-0300-00002B000000}" name="41_x000a_Other Health Business _x000a_Total as of 12/31/22"/>
    <tableColumn id="44" xr3:uid="{00000000-0010-0000-0300-00002C000000}" name="42_x000a_Medicare MLR Business_x000a_Total as of 12/31/22"/>
    <tableColumn id="45" xr3:uid="{00000000-0010-0000-0300-00002D000000}" name="43_x000a_Uninsured Plans_x000a_Total as of 12/31/22"/>
    <tableColumn id="46" xr3:uid="{00000000-0010-0000-0300-00002E000000}" name="44_x000a_Grand Total_x000a_Total as of 12/31/22" dataDxfId="161"/>
  </tableColumns>
  <tableStyleInfo name="Table Style 1" showFirstColumn="0" showLastColumn="0" showRowStripes="1" showColumnStripes="0"/>
  <extLst>
    <ext xmlns:x14="http://schemas.microsoft.com/office/spreadsheetml/2009/9/main" uri="{504A1905-F514-4f6f-8877-14C23A59335A}">
      <x14:table altText="MLR Form Part 2" altTextSummary="Table containing issuer's detailed premium and claims data."/>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Part3" displayName="Part3" ref="B3:AL47" totalsRowShown="0" headerRowDxfId="160" dataDxfId="159" tableBorderDxfId="158" headerRowCellStyle="Heading 4">
  <autoFilter ref="B3:AL4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00000000-0010-0000-0400-000001000000}" name="Line Description" dataDxfId="157" dataCellStyle="Normal 2 2"/>
    <tableColumn id="2" xr3:uid="{00000000-0010-0000-0400-000002000000}" name="1_x000a_Health Insurance Coverage_x000a_INDIVIDUAL_x000a_PY2" dataDxfId="156"/>
    <tableColumn id="3" xr3:uid="{00000000-0010-0000-0400-000003000000}" name="2_x000a_Health Insurance Coverage_x000a_INDIVIDUAL_x000a_PY1" dataDxfId="155"/>
    <tableColumn id="4" xr3:uid="{00000000-0010-0000-0400-000004000000}" name="3_x000a_Health Insurance Coverage_x000a_INDIVIDUAL_x000a_CY" dataDxfId="154" dataCellStyle="Input"/>
    <tableColumn id="5" xr3:uid="{00000000-0010-0000-0400-000005000000}" name="4_x000a_Health Insurance Coverage_x000a_INDIVIDUAL_x000a_Total " dataDxfId="153"/>
    <tableColumn id="6" xr3:uid="{00000000-0010-0000-0400-000006000000}" name="5_x000a_Health Insurance Coverage_x000a_SMALL GROUP_x000a_PY2" dataDxfId="152"/>
    <tableColumn id="7" xr3:uid="{00000000-0010-0000-0400-000007000000}" name="6_x000a_Health Insurance Coverage_x000a_SMALL GROUP_x000a_PY1" dataDxfId="151"/>
    <tableColumn id="8" xr3:uid="{00000000-0010-0000-0400-000008000000}" name="7_x000a_Health Insurance Coverage_x000a_SMALL GROUP_x000a_CY" dataDxfId="150" dataCellStyle="Input"/>
    <tableColumn id="9" xr3:uid="{00000000-0010-0000-0400-000009000000}" name="8_x000a_Health Insurance Coverage_x000a_SMALL GROUP_x000a_Total" dataDxfId="149"/>
    <tableColumn id="10" xr3:uid="{00000000-0010-0000-0400-00000A000000}" name="9_x000a_Health Insurance Coverage_x000a_LARGE GROUP_x000a_PY2" dataDxfId="148"/>
    <tableColumn id="11" xr3:uid="{00000000-0010-0000-0400-00000B000000}" name="10_x000a_Health Insurance Coverage_x000a_LARGE GROUP_x000a_PY1" dataDxfId="147"/>
    <tableColumn id="12" xr3:uid="{00000000-0010-0000-0400-00000C000000}" name="11_x000a_Health Insurance Coverage_x000a_LARGE GROUP_x000a_CY" dataDxfId="146"/>
    <tableColumn id="13" xr3:uid="{00000000-0010-0000-0400-00000D000000}" name="12_x000a_Health Insurance Coverage_x000a_LARGE GROUP_x000a_Total" dataDxfId="145"/>
    <tableColumn id="14" xr3:uid="{00000000-0010-0000-0400-00000E000000}" name="13_x000a_Mini-Med Plans_x000a_INDIVIDUAL_x000a_PY2" dataDxfId="144"/>
    <tableColumn id="15" xr3:uid="{00000000-0010-0000-0400-00000F000000}" name="14_x000a_Mini-Med Plans_x000a_INDIVIDUAL_x000a_PY1" dataDxfId="143"/>
    <tableColumn id="16" xr3:uid="{00000000-0010-0000-0400-000010000000}" name="15_x000a_Mini-Med Plans_x000a_INDIVIDUAL_x000a_CY" dataDxfId="142" dataCellStyle="Input"/>
    <tableColumn id="17" xr3:uid="{00000000-0010-0000-0400-000011000000}" name="16_x000a_Mini-Med Plans_x000a_INDIVIDUAL_x000a_Total " dataDxfId="141"/>
    <tableColumn id="18" xr3:uid="{00000000-0010-0000-0400-000012000000}" name="17_x000a_Mini-Med Plans_x000a_SMALL GROUP_x000a_PY2" dataDxfId="140"/>
    <tableColumn id="19" xr3:uid="{00000000-0010-0000-0400-000013000000}" name="18_x000a_Mini-Med Plans_x000a_SMALL GROUP_x000a_PY1" dataDxfId="139"/>
    <tableColumn id="20" xr3:uid="{00000000-0010-0000-0400-000014000000}" name="19_x000a_Mini-Med Plans_x000a_SMALL GROUP_x000a_CY" dataDxfId="138" dataCellStyle="Input"/>
    <tableColumn id="21" xr3:uid="{00000000-0010-0000-0400-000015000000}" name="20_x000a_Mini-Med Plans_x000a_SMALL GROUP_x000a_Total" dataDxfId="137"/>
    <tableColumn id="22" xr3:uid="{00000000-0010-0000-0400-000016000000}" name="21_x000a_Mini-Med Plans_x000a_LARGE GROUP_x000a_PY2" dataDxfId="136"/>
    <tableColumn id="23" xr3:uid="{00000000-0010-0000-0400-000017000000}" name="22_x000a_Mini-Med Plans_x000a_LARGE GROUP_x000a_PY1" dataDxfId="135"/>
    <tableColumn id="24" xr3:uid="{00000000-0010-0000-0400-000018000000}" name="23_x000a_Mini-Med Plans_x000a_LARGE GROUP_x000a_CY" dataDxfId="134"/>
    <tableColumn id="25" xr3:uid="{00000000-0010-0000-0400-000019000000}" name="24_x000a_Mini-Med Plans_x000a_LARGE GROUP_x000a_Total" dataDxfId="133"/>
    <tableColumn id="26" xr3:uid="{00000000-0010-0000-0400-00001A000000}" name="25_x000a_Expatriate Plans_x000a_SMALL GROUP_x000a_PY2" dataDxfId="132"/>
    <tableColumn id="27" xr3:uid="{00000000-0010-0000-0400-00001B000000}" name="26_x000a_Expatriate Plans_x000a_SMALL GROUP_x000a_PY1" dataDxfId="131"/>
    <tableColumn id="28" xr3:uid="{00000000-0010-0000-0400-00001C000000}" name="27_x000a_Expatriate Plans_x000a_SMALL GROUP_x000a_CY" dataDxfId="130"/>
    <tableColumn id="29" xr3:uid="{00000000-0010-0000-0400-00001D000000}" name="28_x000a_Expatriate Plans_x000a_SMALL GROUP_x000a_Total " dataDxfId="129"/>
    <tableColumn id="30" xr3:uid="{00000000-0010-0000-0400-00001E000000}" name="29_x000a_Expatriate Plans_x000a_LARGE GROUP_x000a_PY2" dataDxfId="128"/>
    <tableColumn id="31" xr3:uid="{00000000-0010-0000-0400-00001F000000}" name="30_x000a_Expatriate Plans_x000a_LARGE GROUP_x000a_PY1" dataDxfId="127"/>
    <tableColumn id="32" xr3:uid="{00000000-0010-0000-0400-000020000000}" name="31_x000a_Expatriate Plans_x000a_LARGE GROUP_x000a_CY" dataDxfId="126"/>
    <tableColumn id="33" xr3:uid="{00000000-0010-0000-0400-000021000000}" name="32_x000a_Expatriate Plans_x000a_LARGE GROUP_x000a_Total" dataDxfId="125"/>
    <tableColumn id="34" xr3:uid="{00000000-0010-0000-0400-000022000000}" name="33_x000a_Student Health Plans_x000a_INDIVIDUAL_x000a_PY2" dataDxfId="124"/>
    <tableColumn id="35" xr3:uid="{00000000-0010-0000-0400-000023000000}" name="34_x000a_Student Health Plans_x000a_INDIVIDUAL_x000a_PY1" dataDxfId="123"/>
    <tableColumn id="36" xr3:uid="{00000000-0010-0000-0400-000024000000}" name="35_x000a_Student Health Plans_x000a_INDIVIDUAL_x000a_CY" dataDxfId="122" dataCellStyle="Input"/>
    <tableColumn id="37" xr3:uid="{00000000-0010-0000-0400-000025000000}" name="36_x000a_Student Health Plans_x000a_INDIVIDUAL_x000a_Total" dataDxfId="121"/>
  </tableColumns>
  <tableStyleInfo name="Table Style 1" showFirstColumn="0" showLastColumn="0" showRowStripes="1" showColumnStripes="0"/>
  <extLst>
    <ext xmlns:x14="http://schemas.microsoft.com/office/spreadsheetml/2009/9/main" uri="{504A1905-F514-4f6f-8877-14C23A59335A}">
      <x14:table altText="MLR Form Part 3" altTextSummary="Table containing issuer's MLR and rebate calculation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art4" displayName="Part4" ref="B3:K25" totalsRowShown="0" headerRowDxfId="120" tableBorderDxfId="119" headerRowCellStyle="Heading 4">
  <autoFilter ref="B3:K25"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500-000001000000}" name="Line Description"/>
    <tableColumn id="2" xr3:uid="{00000000-0010-0000-0500-000002000000}" name="1_x000a_Health Insurance Coverage_x000a_INDIVIDUAL"/>
    <tableColumn id="3" xr3:uid="{00000000-0010-0000-0500-000003000000}" name="2_x000a_Health Insurance Coverage_x000a_SMALL GROUP"/>
    <tableColumn id="4" xr3:uid="{00000000-0010-0000-0500-000004000000}" name="3_x000a_Health Insurance Coverage_x000a_LARGE GROUP"/>
    <tableColumn id="5" xr3:uid="{00000000-0010-0000-0500-000005000000}" name="4_x000a_Mini-Med Plans_x000a_INDIVIDUAL"/>
    <tableColumn id="6" xr3:uid="{00000000-0010-0000-0500-000006000000}" name="5_x000a_Mini-Med Plans_x000a_SMALL GROUP"/>
    <tableColumn id="7" xr3:uid="{00000000-0010-0000-0500-000007000000}" name="6_x000a_Mini-Med Plans_x000a_LARGE GROUP"/>
    <tableColumn id="8" xr3:uid="{00000000-0010-0000-0500-000008000000}" name="7_x000a_Expatriate Plans_x000a_SMALL GROUP"/>
    <tableColumn id="9" xr3:uid="{00000000-0010-0000-0500-000009000000}" name="8_x000a_Expatriate Plans_x000a_LARGE GROUP"/>
    <tableColumn id="10" xr3:uid="{00000000-0010-0000-0500-00000A000000}" name="9_x000a_Student Health Plans_x000a_INDIVIDUAL"/>
  </tableColumns>
  <tableStyleInfo name="Table Style 1" showFirstColumn="0" showLastColumn="0" showRowStripes="1" showColumnStripes="0"/>
  <extLst>
    <ext xmlns:x14="http://schemas.microsoft.com/office/spreadsheetml/2009/9/main" uri="{504A1905-F514-4f6f-8877-14C23A59335A}">
      <x14:table altText="MLR Form Part 4" altTextSummary="Table containing issuer's rebate disbursement data."/>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art5TaxRate" displayName="Part5TaxRate" ref="B3:C4" totalsRowShown="0" headerRowBorderDxfId="118" tableBorderDxfId="117" totalsRowBorderDxfId="116">
  <autoFilter ref="B3:C4" xr:uid="{00000000-0009-0000-0100-000009000000}">
    <filterColumn colId="0" hiddenButton="1"/>
    <filterColumn colId="1" hiddenButton="1"/>
  </autoFilter>
  <tableColumns count="2">
    <tableColumn id="1" xr3:uid="{00000000-0010-0000-0600-000001000000}" name="Line Description" dataDxfId="115"/>
    <tableColumn id="2" xr3:uid="{00000000-0010-0000-0600-000002000000}" name="Tax Rate" dataDxfId="114"/>
  </tableColumns>
  <tableStyleInfo name="Table Style 1" showFirstColumn="0" showLastColumn="0" showRowStripes="1" showColumnStripes="0"/>
  <extLst>
    <ext xmlns:x14="http://schemas.microsoft.com/office/spreadsheetml/2009/9/main" uri="{504A1905-F514-4f6f-8877-14C23A59335A}">
      <x14:table altText="MLR Form Part 5.1" altTextSummary="Table containing issuer's state premium tax rat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Part5BlendedRateAffiliates" displayName="Part5BlendedRateAffiliates" ref="B7:B18" totalsRowShown="0" headerRowDxfId="113" dataDxfId="111" headerRowBorderDxfId="112" tableBorderDxfId="110" totalsRowBorderDxfId="109">
  <autoFilter ref="B7:B18" xr:uid="{00000000-0009-0000-0100-00000A000000}">
    <filterColumn colId="0" hiddenButton="1"/>
  </autoFilter>
  <tableColumns count="1">
    <tableColumn id="1" xr3:uid="{00000000-0010-0000-0700-000001000000}" name="Name of Affiliate" dataDxfId="108"/>
  </tableColumns>
  <tableStyleInfo name="Table Style 1" showFirstColumn="0" showLastColumn="0" showRowStripes="1" showColumnStripes="0"/>
  <extLst>
    <ext xmlns:x14="http://schemas.microsoft.com/office/spreadsheetml/2009/9/main" uri="{504A1905-F514-4f6f-8877-14C23A59335A}">
      <x14:table altText="MLR Form Part 5.2" altTextSummary="Table containing names of affiliates with whom the issuer shares blended rate product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Part5DualContractAffiliates" displayName="Part5DualContractAffiliates" ref="B21:B32" totalsRowShown="0" headerRowDxfId="107" dataDxfId="105" headerRowBorderDxfId="106" tableBorderDxfId="104" totalsRowBorderDxfId="103">
  <autoFilter ref="B21:B32" xr:uid="{00000000-0009-0000-0100-00000B000000}">
    <filterColumn colId="0" hiddenButton="1"/>
  </autoFilter>
  <tableColumns count="1">
    <tableColumn id="1" xr3:uid="{00000000-0010-0000-0800-000001000000}" name="Name of Affiliate" dataDxfId="102"/>
  </tableColumns>
  <tableStyleInfo name="Table Style 1" showFirstColumn="0" showLastColumn="0" showRowStripes="1" showColumnStripes="0"/>
  <extLst>
    <ext xmlns:x14="http://schemas.microsoft.com/office/spreadsheetml/2009/9/main" uri="{504A1905-F514-4f6f-8877-14C23A59335A}">
      <x14:table altText="MLR Form Part 5.3" altTextSummary="Table containing names of affiliates with whom the issuer has dual contrac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1.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8.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92D050"/>
    <pageSetUpPr autoPageBreaks="0"/>
  </sheetPr>
  <dimension ref="B1:B29"/>
  <sheetViews>
    <sheetView tabSelected="1" workbookViewId="0">
      <selection activeCell="B2" sqref="B2"/>
    </sheetView>
  </sheetViews>
  <sheetFormatPr defaultColWidth="9" defaultRowHeight="12.5" x14ac:dyDescent="0.25"/>
  <cols>
    <col min="1" max="1" width="1.54296875" style="92" customWidth="1"/>
    <col min="2" max="2" width="135" style="92" customWidth="1"/>
    <col min="3" max="16384" width="9" style="92"/>
  </cols>
  <sheetData>
    <row r="1" spans="2:2" ht="6" customHeight="1" x14ac:dyDescent="0.25">
      <c r="B1" s="91"/>
    </row>
    <row r="2" spans="2:2" ht="13" x14ac:dyDescent="0.25">
      <c r="B2" s="93" t="s">
        <v>541</v>
      </c>
    </row>
    <row r="3" spans="2:2" ht="13" x14ac:dyDescent="0.25">
      <c r="B3" s="239" t="s">
        <v>449</v>
      </c>
    </row>
    <row r="4" spans="2:2" ht="25" x14ac:dyDescent="0.25">
      <c r="B4" s="91" t="s">
        <v>542</v>
      </c>
    </row>
    <row r="5" spans="2:2" ht="25" x14ac:dyDescent="0.25">
      <c r="B5" s="91" t="s">
        <v>543</v>
      </c>
    </row>
    <row r="6" spans="2:2" ht="62.5" x14ac:dyDescent="0.25">
      <c r="B6" s="94" t="s">
        <v>544</v>
      </c>
    </row>
    <row r="7" spans="2:2" ht="5.4" customHeight="1" x14ac:dyDescent="0.25">
      <c r="B7" s="91"/>
    </row>
    <row r="8" spans="2:2" ht="25.5" x14ac:dyDescent="0.25">
      <c r="B8" s="94" t="s">
        <v>445</v>
      </c>
    </row>
    <row r="9" spans="2:2" ht="5.4" customHeight="1" x14ac:dyDescent="0.25">
      <c r="B9" s="91"/>
    </row>
    <row r="10" spans="2:2" ht="13" x14ac:dyDescent="0.25">
      <c r="B10" s="91" t="s">
        <v>370</v>
      </c>
    </row>
    <row r="11" spans="2:2" ht="5.4" customHeight="1" x14ac:dyDescent="0.25">
      <c r="B11" s="91"/>
    </row>
    <row r="12" spans="2:2" ht="13" x14ac:dyDescent="0.25">
      <c r="B12" s="95" t="s">
        <v>348</v>
      </c>
    </row>
    <row r="13" spans="2:2" ht="13.25" customHeight="1" x14ac:dyDescent="0.25">
      <c r="B13" s="96" t="s">
        <v>373</v>
      </c>
    </row>
    <row r="14" spans="2:2" ht="13.25" customHeight="1" x14ac:dyDescent="0.25">
      <c r="B14" s="96" t="s">
        <v>384</v>
      </c>
    </row>
    <row r="15" spans="2:2" ht="13.25" customHeight="1" x14ac:dyDescent="0.25">
      <c r="B15" s="96" t="s">
        <v>374</v>
      </c>
    </row>
    <row r="16" spans="2:2" ht="13.25" customHeight="1" x14ac:dyDescent="0.25">
      <c r="B16" s="97" t="s">
        <v>375</v>
      </c>
    </row>
    <row r="17" spans="2:2" ht="25" x14ac:dyDescent="0.25">
      <c r="B17" s="97" t="s">
        <v>545</v>
      </c>
    </row>
    <row r="18" spans="2:2" ht="5.4" customHeight="1" x14ac:dyDescent="0.25">
      <c r="B18" s="91"/>
    </row>
    <row r="19" spans="2:2" ht="13.25" customHeight="1" x14ac:dyDescent="0.25">
      <c r="B19" s="91" t="s">
        <v>371</v>
      </c>
    </row>
    <row r="20" spans="2:2" ht="30.5" customHeight="1" x14ac:dyDescent="0.25">
      <c r="B20" s="96" t="s">
        <v>385</v>
      </c>
    </row>
    <row r="21" spans="2:2" ht="38" x14ac:dyDescent="0.25">
      <c r="B21" s="96" t="s">
        <v>392</v>
      </c>
    </row>
    <row r="22" spans="2:2" ht="5.9" customHeight="1" x14ac:dyDescent="0.25">
      <c r="B22" s="91"/>
    </row>
    <row r="23" spans="2:2" x14ac:dyDescent="0.25">
      <c r="B23" s="98" t="s">
        <v>390</v>
      </c>
    </row>
    <row r="24" spans="2:2" s="100" customFormat="1" ht="5.9" customHeight="1" x14ac:dyDescent="0.25">
      <c r="B24" s="99"/>
    </row>
    <row r="25" spans="2:2" s="100" customFormat="1" x14ac:dyDescent="0.25">
      <c r="B25" s="99"/>
    </row>
    <row r="26" spans="2:2" x14ac:dyDescent="0.25">
      <c r="B26" s="91"/>
    </row>
    <row r="27" spans="2:2" ht="25.5" x14ac:dyDescent="0.25">
      <c r="B27" s="91" t="s">
        <v>372</v>
      </c>
    </row>
    <row r="28" spans="2:2" x14ac:dyDescent="0.25">
      <c r="B28" s="91"/>
    </row>
    <row r="29" spans="2:2" ht="25" x14ac:dyDescent="0.25">
      <c r="B29" s="91" t="s">
        <v>546</v>
      </c>
    </row>
  </sheetData>
  <dataValidations count="1">
    <dataValidation allowBlank="1" showInputMessage="1" showErrorMessage="1" prompt="Enter the filename (including extension) of the destination HIOS template" sqref="B23" xr:uid="{00000000-0002-0000-0000-000000000000}"/>
  </dataValidations>
  <pageMargins left="0.2" right="0.2" top="0.35" bottom="0.25" header="0.2" footer="0.2"/>
  <pageSetup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CopyPasteFromCalculator" altText="Copy to HIOS Template button">
                <anchor moveWithCells="1">
                  <from>
                    <xdr:col>1</xdr:col>
                    <xdr:colOff>1492250</xdr:colOff>
                    <xdr:row>24</xdr:row>
                    <xdr:rowOff>6350</xdr:rowOff>
                  </from>
                  <to>
                    <xdr:col>1</xdr:col>
                    <xdr:colOff>3994150</xdr:colOff>
                    <xdr:row>25</xdr:row>
                    <xdr:rowOff>6350</xdr:rowOff>
                  </to>
                </anchor>
              </controlPr>
            </control>
          </mc:Choice>
        </mc:AlternateContent>
        <mc:AlternateContent xmlns:mc="http://schemas.openxmlformats.org/markup-compatibility/2006">
          <mc:Choice Requires="x14">
            <control shapeId="10242" r:id="rId5" name="Button 2">
              <controlPr defaultSize="0" print="0" autoFill="0" autoPict="0" macro="[0]!CopyPasteToCalculator">
                <anchor moveWithCells="1" sizeWithCells="1">
                  <from>
                    <xdr:col>1</xdr:col>
                    <xdr:colOff>5149850</xdr:colOff>
                    <xdr:row>24</xdr:row>
                    <xdr:rowOff>6350</xdr:rowOff>
                  </from>
                  <to>
                    <xdr:col>1</xdr:col>
                    <xdr:colOff>7550150</xdr:colOff>
                    <xdr:row>25</xdr:row>
                    <xdr:rowOff>12700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2"/>
    <pageSetUpPr fitToPage="1"/>
  </sheetPr>
  <dimension ref="A1:N10"/>
  <sheetViews>
    <sheetView zoomScale="80" zoomScaleNormal="80" workbookViewId="0"/>
  </sheetViews>
  <sheetFormatPr defaultColWidth="0" defaultRowHeight="12.5" zeroHeight="1" x14ac:dyDescent="0.25"/>
  <cols>
    <col min="1" max="1" width="111.453125" style="3" customWidth="1"/>
    <col min="2" max="2" width="9.08984375" style="3" customWidth="1"/>
    <col min="3" max="3" width="45.54296875" style="3" hidden="1" customWidth="1"/>
    <col min="4" max="4" width="7" style="3" hidden="1" customWidth="1"/>
    <col min="5" max="5" width="10.90625" style="3" hidden="1" customWidth="1"/>
    <col min="6" max="6" width="11.54296875" style="3" hidden="1" customWidth="1"/>
    <col min="7" max="7" width="9.08984375" style="3" hidden="1" customWidth="1"/>
    <col min="8" max="8" width="14" style="3" hidden="1" customWidth="1"/>
    <col min="9" max="9" width="13.90625" style="3" hidden="1" customWidth="1"/>
    <col min="10" max="10" width="9.08984375" style="3" hidden="1" customWidth="1"/>
    <col min="11" max="11" width="12.453125" style="3" hidden="1" customWidth="1"/>
    <col min="12" max="12" width="12" style="3" hidden="1" customWidth="1"/>
    <col min="13" max="14" width="0" style="3" hidden="1" customWidth="1"/>
    <col min="15" max="16384" width="9.08984375" style="3" hidden="1"/>
  </cols>
  <sheetData>
    <row r="1" spans="1:14" ht="13" x14ac:dyDescent="0.3">
      <c r="A1" s="71" t="s">
        <v>85</v>
      </c>
    </row>
    <row r="2" spans="1:14" ht="14.5" x14ac:dyDescent="0.25">
      <c r="H2" s="38"/>
      <c r="I2" s="38"/>
    </row>
    <row r="3" spans="1:14" s="41" customFormat="1" ht="112.5" customHeight="1" x14ac:dyDescent="0.25">
      <c r="A3" s="49" t="s">
        <v>386</v>
      </c>
      <c r="B3" s="48"/>
      <c r="C3" s="48"/>
      <c r="D3" s="48"/>
      <c r="E3" s="48"/>
      <c r="F3" s="48"/>
      <c r="G3" s="48"/>
      <c r="H3" s="48"/>
      <c r="I3" s="48"/>
      <c r="J3" s="48"/>
      <c r="K3" s="48"/>
      <c r="L3" s="48"/>
      <c r="M3" s="48"/>
      <c r="N3" s="48"/>
    </row>
    <row r="4" spans="1:14" s="41" customFormat="1" ht="16.5" customHeight="1" x14ac:dyDescent="0.25">
      <c r="A4" s="50"/>
      <c r="B4" s="38"/>
      <c r="C4" s="38"/>
      <c r="D4" s="38"/>
      <c r="E4" s="38"/>
      <c r="F4" s="38"/>
      <c r="G4" s="38"/>
      <c r="H4" s="3"/>
      <c r="I4" s="3"/>
      <c r="J4" s="38"/>
      <c r="K4" s="38"/>
      <c r="L4" s="38"/>
      <c r="M4" s="38"/>
      <c r="N4" s="38"/>
    </row>
    <row r="5" spans="1:14" ht="14.5" x14ac:dyDescent="0.25">
      <c r="A5" s="3" t="s">
        <v>86</v>
      </c>
      <c r="E5" s="38"/>
      <c r="F5" s="38"/>
      <c r="G5" s="38"/>
      <c r="J5" s="38"/>
    </row>
    <row r="6" spans="1:14" ht="14.5" x14ac:dyDescent="0.25">
      <c r="A6" s="3" t="s">
        <v>87</v>
      </c>
      <c r="E6" s="38"/>
      <c r="F6" s="38"/>
      <c r="G6" s="38"/>
      <c r="J6" s="38"/>
    </row>
    <row r="7" spans="1:14" x14ac:dyDescent="0.25"/>
    <row r="8" spans="1:14" x14ac:dyDescent="0.25">
      <c r="A8" s="3" t="s">
        <v>88</v>
      </c>
    </row>
    <row r="9" spans="1:14" x14ac:dyDescent="0.25">
      <c r="A9" s="3" t="s">
        <v>89</v>
      </c>
    </row>
    <row r="10" spans="1:14" x14ac:dyDescent="0.25"/>
  </sheetData>
  <pageMargins left="0.7" right="0.7" top="0.75" bottom="0.75" header="0.3" footer="0.3"/>
  <pageSetup scale="4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pageSetUpPr fitToPage="1"/>
  </sheetPr>
  <dimension ref="A1:AK65"/>
  <sheetViews>
    <sheetView zoomScale="80" zoomScaleNormal="80" workbookViewId="0">
      <pane ySplit="2" topLeftCell="A3" activePane="bottomLeft" state="frozen"/>
      <selection pane="bottomLeft" activeCell="G4" sqref="G4"/>
    </sheetView>
  </sheetViews>
  <sheetFormatPr defaultColWidth="0" defaultRowHeight="12.5" zeroHeight="1" x14ac:dyDescent="0.25"/>
  <cols>
    <col min="1" max="1" width="30.08984375" style="31" customWidth="1"/>
    <col min="2" max="2" width="21.6328125" style="31" customWidth="1"/>
    <col min="3" max="3" width="9.08984375" style="31" customWidth="1"/>
    <col min="4" max="4" width="22.81640625" style="33" customWidth="1"/>
    <col min="5" max="16" width="12.08984375" style="33" customWidth="1"/>
    <col min="17" max="17" width="9.08984375" style="31" customWidth="1"/>
    <col min="18" max="18" width="19.81640625" style="31" customWidth="1"/>
    <col min="19" max="19" width="9.08984375" style="31" customWidth="1"/>
    <col min="20" max="20" width="11.81640625" style="31" customWidth="1"/>
    <col min="21" max="21" width="9.08984375" style="31" customWidth="1"/>
    <col min="22" max="37" width="0" style="31" hidden="1" customWidth="1"/>
    <col min="38" max="16384" width="9.08984375" style="31" hidden="1"/>
  </cols>
  <sheetData>
    <row r="1" spans="1:20" ht="16" thickBot="1" x14ac:dyDescent="0.3">
      <c r="A1" s="72"/>
      <c r="B1" s="72"/>
      <c r="D1" s="379" t="s">
        <v>366</v>
      </c>
      <c r="E1" s="380"/>
      <c r="F1" s="380"/>
      <c r="G1" s="380"/>
      <c r="H1" s="380"/>
      <c r="I1" s="380"/>
      <c r="J1" s="380"/>
      <c r="K1" s="380"/>
      <c r="L1" s="380"/>
      <c r="M1" s="380"/>
      <c r="N1" s="380"/>
      <c r="O1" s="380"/>
      <c r="P1" s="381"/>
      <c r="R1" s="32"/>
      <c r="T1" s="32"/>
    </row>
    <row r="2" spans="1:20" ht="31.5" thickBot="1" x14ac:dyDescent="0.3">
      <c r="A2" s="367" t="s">
        <v>343</v>
      </c>
      <c r="B2" s="368"/>
      <c r="C2" s="73"/>
      <c r="D2" s="373" t="s">
        <v>365</v>
      </c>
      <c r="E2" s="215" t="s">
        <v>523</v>
      </c>
      <c r="F2" s="215" t="s">
        <v>524</v>
      </c>
      <c r="G2" s="215" t="s">
        <v>476</v>
      </c>
      <c r="H2" s="215" t="s">
        <v>477</v>
      </c>
      <c r="I2" s="215" t="s">
        <v>364</v>
      </c>
      <c r="J2" s="216" t="s">
        <v>369</v>
      </c>
      <c r="K2" s="215" t="s">
        <v>363</v>
      </c>
      <c r="L2" s="215" t="s">
        <v>368</v>
      </c>
      <c r="M2" s="215" t="s">
        <v>362</v>
      </c>
      <c r="N2" s="216" t="s">
        <v>367</v>
      </c>
      <c r="O2" s="215" t="s">
        <v>382</v>
      </c>
      <c r="P2" s="215" t="s">
        <v>383</v>
      </c>
      <c r="Q2" s="73"/>
      <c r="R2" s="382" t="s">
        <v>345</v>
      </c>
      <c r="S2" s="73"/>
      <c r="T2" s="382" t="s">
        <v>346</v>
      </c>
    </row>
    <row r="3" spans="1:20" ht="13.5" thickBot="1" x14ac:dyDescent="0.3">
      <c r="A3" s="363" t="s">
        <v>105</v>
      </c>
      <c r="B3" s="365" t="s">
        <v>106</v>
      </c>
      <c r="C3" s="73"/>
      <c r="D3" s="374" t="s">
        <v>107</v>
      </c>
      <c r="E3" s="86">
        <v>0.8</v>
      </c>
      <c r="F3" s="85">
        <v>0.8</v>
      </c>
      <c r="G3" s="86">
        <v>0.8</v>
      </c>
      <c r="H3" s="85">
        <v>0.8</v>
      </c>
      <c r="I3" s="86">
        <v>0.8</v>
      </c>
      <c r="J3" s="85">
        <v>0.8</v>
      </c>
      <c r="K3" s="86">
        <v>0.8</v>
      </c>
      <c r="L3" s="86">
        <v>0.8</v>
      </c>
      <c r="M3" s="86">
        <v>0.8</v>
      </c>
      <c r="N3" s="85">
        <v>0.8</v>
      </c>
      <c r="O3" s="86">
        <v>0.8</v>
      </c>
      <c r="P3" s="377">
        <v>0.8</v>
      </c>
      <c r="Q3" s="73"/>
      <c r="R3" s="383">
        <v>2011</v>
      </c>
      <c r="S3" s="73"/>
      <c r="T3" s="385" t="s">
        <v>108</v>
      </c>
    </row>
    <row r="4" spans="1:20" ht="13" thickTop="1" x14ac:dyDescent="0.25">
      <c r="A4" s="364">
        <v>0</v>
      </c>
      <c r="B4" s="366">
        <v>0</v>
      </c>
      <c r="C4" s="73"/>
      <c r="D4" s="375" t="s">
        <v>109</v>
      </c>
      <c r="E4" s="88">
        <v>0.8</v>
      </c>
      <c r="F4" s="87">
        <v>0.8</v>
      </c>
      <c r="G4" s="88">
        <v>0.8</v>
      </c>
      <c r="H4" s="87">
        <v>0.8</v>
      </c>
      <c r="I4" s="88">
        <v>0.8</v>
      </c>
      <c r="J4" s="87">
        <v>0.8</v>
      </c>
      <c r="K4" s="88">
        <v>0.8</v>
      </c>
      <c r="L4" s="88">
        <v>0.8</v>
      </c>
      <c r="M4" s="88">
        <v>0.8</v>
      </c>
      <c r="N4" s="87">
        <v>0.8</v>
      </c>
      <c r="O4" s="88">
        <v>0.8</v>
      </c>
      <c r="P4" s="88">
        <v>0.8</v>
      </c>
      <c r="Q4" s="73"/>
      <c r="R4" s="74">
        <v>2012</v>
      </c>
      <c r="S4" s="73"/>
      <c r="T4" s="384" t="s">
        <v>110</v>
      </c>
    </row>
    <row r="5" spans="1:20" x14ac:dyDescent="0.25">
      <c r="A5" s="364">
        <v>1000</v>
      </c>
      <c r="B5" s="366">
        <v>8.3000000000000004E-2</v>
      </c>
      <c r="C5" s="73"/>
      <c r="D5" s="375" t="s">
        <v>111</v>
      </c>
      <c r="E5" s="88">
        <v>0.8</v>
      </c>
      <c r="F5" s="87">
        <v>0.8</v>
      </c>
      <c r="G5" s="88">
        <v>0.8</v>
      </c>
      <c r="H5" s="87">
        <v>0.8</v>
      </c>
      <c r="I5" s="88">
        <v>0.8</v>
      </c>
      <c r="J5" s="87">
        <v>0.8</v>
      </c>
      <c r="K5" s="88">
        <v>0.8</v>
      </c>
      <c r="L5" s="88">
        <v>0.8</v>
      </c>
      <c r="M5" s="88">
        <v>0.8</v>
      </c>
      <c r="N5" s="87">
        <v>0.8</v>
      </c>
      <c r="O5" s="88">
        <v>0.8</v>
      </c>
      <c r="P5" s="88">
        <v>0.8</v>
      </c>
      <c r="Q5" s="73"/>
      <c r="R5" s="74">
        <v>2013</v>
      </c>
      <c r="S5" s="73"/>
      <c r="T5" s="73"/>
    </row>
    <row r="6" spans="1:20" x14ac:dyDescent="0.25">
      <c r="A6" s="364">
        <v>2500</v>
      </c>
      <c r="B6" s="366">
        <v>5.1999999999999998E-2</v>
      </c>
      <c r="C6" s="73"/>
      <c r="D6" s="375" t="s">
        <v>112</v>
      </c>
      <c r="E6" s="88"/>
      <c r="F6" s="87"/>
      <c r="G6" s="88"/>
      <c r="H6" s="87"/>
      <c r="I6" s="88"/>
      <c r="J6" s="87"/>
      <c r="K6" s="88">
        <v>0.8</v>
      </c>
      <c r="L6" s="88">
        <v>0.8</v>
      </c>
      <c r="M6" s="88">
        <v>0.8</v>
      </c>
      <c r="N6" s="87">
        <v>0.8</v>
      </c>
      <c r="O6" s="88">
        <v>0.8</v>
      </c>
      <c r="P6" s="88">
        <v>0.8</v>
      </c>
      <c r="Q6" s="73"/>
      <c r="R6" s="74">
        <v>2014</v>
      </c>
      <c r="S6" s="73"/>
      <c r="T6" s="73"/>
    </row>
    <row r="7" spans="1:20" x14ac:dyDescent="0.25">
      <c r="A7" s="364">
        <v>5000</v>
      </c>
      <c r="B7" s="366">
        <v>3.6999999999999998E-2</v>
      </c>
      <c r="C7" s="73"/>
      <c r="D7" s="375" t="s">
        <v>113</v>
      </c>
      <c r="E7" s="88">
        <v>0.8</v>
      </c>
      <c r="F7" s="87">
        <v>0.8</v>
      </c>
      <c r="G7" s="88">
        <v>0.8</v>
      </c>
      <c r="H7" s="87">
        <v>0.8</v>
      </c>
      <c r="I7" s="88">
        <v>0.8</v>
      </c>
      <c r="J7" s="87">
        <v>0.8</v>
      </c>
      <c r="K7" s="88">
        <v>0.8</v>
      </c>
      <c r="L7" s="88">
        <v>0.8</v>
      </c>
      <c r="M7" s="88">
        <v>0.8</v>
      </c>
      <c r="N7" s="87">
        <v>0.8</v>
      </c>
      <c r="O7" s="88">
        <v>0.8</v>
      </c>
      <c r="P7" s="88">
        <v>0.8</v>
      </c>
      <c r="Q7" s="73"/>
      <c r="R7" s="74">
        <v>2015</v>
      </c>
      <c r="S7" s="73"/>
      <c r="T7" s="73"/>
    </row>
    <row r="8" spans="1:20" x14ac:dyDescent="0.25">
      <c r="A8" s="364">
        <v>10000</v>
      </c>
      <c r="B8" s="366">
        <v>2.5999999999999999E-2</v>
      </c>
      <c r="C8" s="73"/>
      <c r="D8" s="375" t="s">
        <v>114</v>
      </c>
      <c r="E8" s="88">
        <v>0.8</v>
      </c>
      <c r="F8" s="87">
        <v>0.8</v>
      </c>
      <c r="G8" s="88">
        <v>0.8</v>
      </c>
      <c r="H8" s="87">
        <v>0.8</v>
      </c>
      <c r="I8" s="88">
        <v>0.8</v>
      </c>
      <c r="J8" s="87">
        <v>0.8</v>
      </c>
      <c r="K8" s="88">
        <v>0.8</v>
      </c>
      <c r="L8" s="88">
        <v>0.8</v>
      </c>
      <c r="M8" s="88">
        <v>0.8</v>
      </c>
      <c r="N8" s="87">
        <v>0.8</v>
      </c>
      <c r="O8" s="88">
        <v>0.8</v>
      </c>
      <c r="P8" s="88">
        <v>0.8</v>
      </c>
      <c r="Q8" s="73"/>
      <c r="R8" s="74">
        <v>2016</v>
      </c>
      <c r="S8" s="73"/>
      <c r="T8" s="73"/>
    </row>
    <row r="9" spans="1:20" x14ac:dyDescent="0.25">
      <c r="A9" s="364">
        <v>25000</v>
      </c>
      <c r="B9" s="366">
        <v>1.6E-2</v>
      </c>
      <c r="C9" s="73"/>
      <c r="D9" s="375" t="s">
        <v>115</v>
      </c>
      <c r="E9" s="88"/>
      <c r="F9" s="87"/>
      <c r="G9" s="88"/>
      <c r="H9" s="87"/>
      <c r="I9" s="88"/>
      <c r="J9" s="87"/>
      <c r="K9" s="88"/>
      <c r="L9" s="88"/>
      <c r="M9" s="88"/>
      <c r="N9" s="87"/>
      <c r="O9" s="88"/>
      <c r="P9" s="88"/>
      <c r="Q9" s="73"/>
      <c r="R9" s="74">
        <v>2017</v>
      </c>
      <c r="S9" s="73"/>
      <c r="T9" s="73"/>
    </row>
    <row r="10" spans="1:20" x14ac:dyDescent="0.25">
      <c r="A10" s="364">
        <v>50000</v>
      </c>
      <c r="B10" s="366">
        <v>1.2E-2</v>
      </c>
      <c r="C10" s="73"/>
      <c r="D10" s="375" t="s">
        <v>116</v>
      </c>
      <c r="E10" s="88">
        <v>0.8</v>
      </c>
      <c r="F10" s="87">
        <v>0.8</v>
      </c>
      <c r="G10" s="88">
        <v>0.8</v>
      </c>
      <c r="H10" s="87">
        <v>0.8</v>
      </c>
      <c r="I10" s="88">
        <v>0.8</v>
      </c>
      <c r="J10" s="87">
        <v>0.8</v>
      </c>
      <c r="K10" s="88">
        <v>0.8</v>
      </c>
      <c r="L10" s="88">
        <v>0.8</v>
      </c>
      <c r="M10" s="88">
        <v>0.8</v>
      </c>
      <c r="N10" s="87">
        <v>0.8</v>
      </c>
      <c r="O10" s="88">
        <v>0.8</v>
      </c>
      <c r="P10" s="88">
        <v>0.8</v>
      </c>
      <c r="Q10" s="73"/>
      <c r="R10" s="74">
        <v>2018</v>
      </c>
      <c r="S10" s="73"/>
      <c r="T10" s="73"/>
    </row>
    <row r="11" spans="1:20" x14ac:dyDescent="0.25">
      <c r="A11" s="364">
        <v>75000</v>
      </c>
      <c r="B11" s="366">
        <v>0</v>
      </c>
      <c r="C11" s="73"/>
      <c r="D11" s="375" t="s">
        <v>117</v>
      </c>
      <c r="E11" s="88">
        <v>0.8</v>
      </c>
      <c r="F11" s="87">
        <v>0.8</v>
      </c>
      <c r="G11" s="88">
        <v>0.8</v>
      </c>
      <c r="H11" s="87">
        <v>0.8</v>
      </c>
      <c r="I11" s="88">
        <v>0.8</v>
      </c>
      <c r="J11" s="87">
        <v>0.8</v>
      </c>
      <c r="K11" s="88">
        <v>0.8</v>
      </c>
      <c r="L11" s="88">
        <v>0.8</v>
      </c>
      <c r="M11" s="88">
        <v>0.8</v>
      </c>
      <c r="N11" s="87">
        <v>0.8</v>
      </c>
      <c r="O11" s="88">
        <v>0.8</v>
      </c>
      <c r="P11" s="88">
        <v>0.8</v>
      </c>
      <c r="Q11" s="73"/>
      <c r="R11" s="74">
        <v>2019</v>
      </c>
      <c r="S11" s="73"/>
      <c r="T11" s="73"/>
    </row>
    <row r="12" spans="1:20" x14ac:dyDescent="0.25">
      <c r="A12" s="73"/>
      <c r="B12" s="73"/>
      <c r="C12" s="73"/>
      <c r="D12" s="375" t="s">
        <v>118</v>
      </c>
      <c r="E12" s="88">
        <v>0.8</v>
      </c>
      <c r="F12" s="87">
        <v>0.8</v>
      </c>
      <c r="G12" s="88">
        <v>0.8</v>
      </c>
      <c r="H12" s="87">
        <v>0.8</v>
      </c>
      <c r="I12" s="88">
        <v>0.8</v>
      </c>
      <c r="J12" s="87">
        <v>0.8</v>
      </c>
      <c r="K12" s="88">
        <v>0.8</v>
      </c>
      <c r="L12" s="88">
        <v>0.8</v>
      </c>
      <c r="M12" s="88">
        <v>0.8</v>
      </c>
      <c r="N12" s="87">
        <v>0.8</v>
      </c>
      <c r="O12" s="88">
        <v>0.8</v>
      </c>
      <c r="P12" s="88">
        <v>0.8</v>
      </c>
      <c r="Q12" s="73"/>
      <c r="R12" s="74">
        <v>2020</v>
      </c>
      <c r="S12" s="73"/>
      <c r="T12" s="73"/>
    </row>
    <row r="13" spans="1:20" x14ac:dyDescent="0.25">
      <c r="A13" s="73"/>
      <c r="B13" s="73"/>
      <c r="C13" s="73"/>
      <c r="D13" s="375" t="s">
        <v>119</v>
      </c>
      <c r="E13" s="88">
        <v>0.8</v>
      </c>
      <c r="F13" s="87">
        <v>0.8</v>
      </c>
      <c r="G13" s="88">
        <v>0.8</v>
      </c>
      <c r="H13" s="87">
        <v>0.8</v>
      </c>
      <c r="I13" s="88">
        <v>0.8</v>
      </c>
      <c r="J13" s="87">
        <v>0.8</v>
      </c>
      <c r="K13" s="88">
        <v>0.8</v>
      </c>
      <c r="L13" s="88">
        <v>0.8</v>
      </c>
      <c r="M13" s="88">
        <v>0.8</v>
      </c>
      <c r="N13" s="87">
        <v>0.8</v>
      </c>
      <c r="O13" s="88">
        <v>0.8</v>
      </c>
      <c r="P13" s="88">
        <v>0.8</v>
      </c>
      <c r="Q13" s="73"/>
      <c r="R13" s="74">
        <v>2021</v>
      </c>
      <c r="S13" s="73"/>
      <c r="T13" s="73"/>
    </row>
    <row r="14" spans="1:20" ht="13" thickBot="1" x14ac:dyDescent="0.3">
      <c r="A14" s="73"/>
      <c r="B14" s="73"/>
      <c r="C14" s="73"/>
      <c r="D14" s="375" t="s">
        <v>120</v>
      </c>
      <c r="E14" s="88">
        <v>0.8</v>
      </c>
      <c r="F14" s="87">
        <v>0.8</v>
      </c>
      <c r="G14" s="88">
        <v>0.8</v>
      </c>
      <c r="H14" s="87">
        <v>0.8</v>
      </c>
      <c r="I14" s="88">
        <v>0.8</v>
      </c>
      <c r="J14" s="87">
        <v>0.8</v>
      </c>
      <c r="K14" s="88">
        <v>0.8</v>
      </c>
      <c r="L14" s="88">
        <v>0.8</v>
      </c>
      <c r="M14" s="88">
        <v>0.8</v>
      </c>
      <c r="N14" s="87">
        <v>0.8</v>
      </c>
      <c r="O14" s="88">
        <v>0.8</v>
      </c>
      <c r="P14" s="88">
        <v>0.8</v>
      </c>
      <c r="Q14" s="73"/>
      <c r="R14" s="74">
        <v>2022</v>
      </c>
      <c r="S14" s="73"/>
      <c r="T14" s="73"/>
    </row>
    <row r="15" spans="1:20" ht="16" thickBot="1" x14ac:dyDescent="0.3">
      <c r="A15" s="367" t="s">
        <v>344</v>
      </c>
      <c r="B15" s="368"/>
      <c r="C15" s="73"/>
      <c r="D15" s="375" t="s">
        <v>121</v>
      </c>
      <c r="E15" s="88">
        <v>0.8</v>
      </c>
      <c r="F15" s="87">
        <v>0.8</v>
      </c>
      <c r="G15" s="88">
        <v>0.8</v>
      </c>
      <c r="H15" s="87">
        <v>0.8</v>
      </c>
      <c r="I15" s="88">
        <v>0.8</v>
      </c>
      <c r="J15" s="87">
        <v>0.8</v>
      </c>
      <c r="K15" s="88">
        <v>0.8</v>
      </c>
      <c r="L15" s="88">
        <v>0.8</v>
      </c>
      <c r="M15" s="88">
        <v>0.75</v>
      </c>
      <c r="N15" s="87">
        <v>0.8</v>
      </c>
      <c r="O15" s="88">
        <v>0.7</v>
      </c>
      <c r="P15" s="88">
        <v>0.8</v>
      </c>
      <c r="Q15" s="73"/>
      <c r="R15" s="74">
        <v>2023</v>
      </c>
      <c r="S15" s="73"/>
      <c r="T15" s="73"/>
    </row>
    <row r="16" spans="1:20" ht="13.5" thickBot="1" x14ac:dyDescent="0.3">
      <c r="A16" s="363" t="s">
        <v>122</v>
      </c>
      <c r="B16" s="365" t="s">
        <v>123</v>
      </c>
      <c r="C16" s="73"/>
      <c r="D16" s="376" t="s">
        <v>124</v>
      </c>
      <c r="E16" s="89">
        <v>0.8</v>
      </c>
      <c r="F16" s="90">
        <v>0.8</v>
      </c>
      <c r="G16" s="89">
        <v>0.8</v>
      </c>
      <c r="H16" s="90">
        <v>0.8</v>
      </c>
      <c r="I16" s="89">
        <v>0.8</v>
      </c>
      <c r="J16" s="90">
        <v>0.8</v>
      </c>
      <c r="K16" s="89">
        <v>0.8</v>
      </c>
      <c r="L16" s="89">
        <v>0.8</v>
      </c>
      <c r="M16" s="89">
        <v>0.8</v>
      </c>
      <c r="N16" s="90">
        <v>0.8</v>
      </c>
      <c r="O16" s="89">
        <v>0.8</v>
      </c>
      <c r="P16" s="378">
        <v>0.8</v>
      </c>
      <c r="Q16" s="73"/>
      <c r="R16" s="74">
        <v>2024</v>
      </c>
      <c r="S16" s="73"/>
      <c r="T16" s="73"/>
    </row>
    <row r="17" spans="1:20" ht="13" thickTop="1" x14ac:dyDescent="0.25">
      <c r="A17" s="369">
        <v>0</v>
      </c>
      <c r="B17" s="371">
        <v>1</v>
      </c>
      <c r="C17" s="73"/>
      <c r="D17" s="375" t="s">
        <v>125</v>
      </c>
      <c r="E17" s="88"/>
      <c r="F17" s="87"/>
      <c r="G17" s="88"/>
      <c r="H17" s="87"/>
      <c r="I17" s="88"/>
      <c r="J17" s="87"/>
      <c r="K17" s="88">
        <v>0.8</v>
      </c>
      <c r="L17" s="88">
        <v>0.8</v>
      </c>
      <c r="M17" s="88">
        <v>0.8</v>
      </c>
      <c r="N17" s="87">
        <v>0.8</v>
      </c>
      <c r="O17" s="88">
        <v>0.8</v>
      </c>
      <c r="P17" s="88">
        <v>0.8</v>
      </c>
      <c r="Q17" s="73"/>
      <c r="R17" s="74">
        <v>2025</v>
      </c>
      <c r="S17" s="73"/>
      <c r="T17" s="73"/>
    </row>
    <row r="18" spans="1:20" x14ac:dyDescent="0.25">
      <c r="A18" s="370">
        <v>2500</v>
      </c>
      <c r="B18" s="372">
        <v>1.1639999999999999</v>
      </c>
      <c r="C18" s="73"/>
      <c r="D18" s="375" t="s">
        <v>126</v>
      </c>
      <c r="E18" s="88">
        <v>0.8</v>
      </c>
      <c r="F18" s="87">
        <v>0.8</v>
      </c>
      <c r="G18" s="88">
        <v>0.8</v>
      </c>
      <c r="H18" s="87">
        <v>0.8</v>
      </c>
      <c r="I18" s="88">
        <v>0.8</v>
      </c>
      <c r="J18" s="87">
        <v>0.8</v>
      </c>
      <c r="K18" s="88">
        <v>0.8</v>
      </c>
      <c r="L18" s="88">
        <v>0.8</v>
      </c>
      <c r="M18" s="88">
        <v>0.8</v>
      </c>
      <c r="N18" s="87">
        <v>0.8</v>
      </c>
      <c r="O18" s="88">
        <v>0.8</v>
      </c>
      <c r="P18" s="88">
        <v>0.8</v>
      </c>
      <c r="Q18" s="73"/>
      <c r="R18" s="74">
        <v>2026</v>
      </c>
      <c r="S18" s="73"/>
      <c r="T18" s="73"/>
    </row>
    <row r="19" spans="1:20" x14ac:dyDescent="0.25">
      <c r="A19" s="370">
        <v>5000</v>
      </c>
      <c r="B19" s="372">
        <v>1.4019999999999999</v>
      </c>
      <c r="C19" s="73"/>
      <c r="D19" s="375" t="s">
        <v>127</v>
      </c>
      <c r="E19" s="88">
        <v>0.8</v>
      </c>
      <c r="F19" s="87">
        <v>0.8</v>
      </c>
      <c r="G19" s="88">
        <v>0.8</v>
      </c>
      <c r="H19" s="87">
        <v>0.8</v>
      </c>
      <c r="I19" s="88">
        <v>0.8</v>
      </c>
      <c r="J19" s="87">
        <v>0.8</v>
      </c>
      <c r="K19" s="88">
        <v>0.8</v>
      </c>
      <c r="L19" s="88">
        <v>0.8</v>
      </c>
      <c r="M19" s="88">
        <v>0.75</v>
      </c>
      <c r="N19" s="87">
        <v>0.8</v>
      </c>
      <c r="O19" s="88">
        <v>0.67</v>
      </c>
      <c r="P19" s="88">
        <v>0.8</v>
      </c>
      <c r="Q19" s="73"/>
      <c r="R19" s="74">
        <v>2027</v>
      </c>
      <c r="S19" s="73"/>
      <c r="T19" s="73"/>
    </row>
    <row r="20" spans="1:20" x14ac:dyDescent="0.25">
      <c r="A20" s="370">
        <v>10000</v>
      </c>
      <c r="B20" s="372">
        <v>1.736</v>
      </c>
      <c r="C20" s="73"/>
      <c r="D20" s="375" t="s">
        <v>128</v>
      </c>
      <c r="E20" s="88">
        <v>0.8</v>
      </c>
      <c r="F20" s="87">
        <v>0.8</v>
      </c>
      <c r="G20" s="88">
        <v>0.8</v>
      </c>
      <c r="H20" s="87">
        <v>0.8</v>
      </c>
      <c r="I20" s="88">
        <v>0.8</v>
      </c>
      <c r="J20" s="87">
        <v>0.8</v>
      </c>
      <c r="K20" s="88">
        <v>0.8</v>
      </c>
      <c r="L20" s="88">
        <v>0.8</v>
      </c>
      <c r="M20" s="88">
        <v>0.8</v>
      </c>
      <c r="N20" s="87">
        <v>0.8</v>
      </c>
      <c r="O20" s="88">
        <v>0.8</v>
      </c>
      <c r="P20" s="88">
        <v>0.8</v>
      </c>
      <c r="Q20" s="73"/>
      <c r="R20" s="74">
        <v>2028</v>
      </c>
      <c r="S20" s="73"/>
      <c r="T20" s="73"/>
    </row>
    <row r="21" spans="1:20" x14ac:dyDescent="0.25">
      <c r="A21" s="73"/>
      <c r="B21" s="73"/>
      <c r="C21" s="73"/>
      <c r="D21" s="375" t="s">
        <v>129</v>
      </c>
      <c r="E21" s="88">
        <v>0.8</v>
      </c>
      <c r="F21" s="87">
        <v>0.8</v>
      </c>
      <c r="G21" s="88">
        <v>0.8</v>
      </c>
      <c r="H21" s="87">
        <v>0.8</v>
      </c>
      <c r="I21" s="88">
        <v>0.8</v>
      </c>
      <c r="J21" s="87">
        <v>0.8</v>
      </c>
      <c r="K21" s="88">
        <v>0.8</v>
      </c>
      <c r="L21" s="88">
        <v>0.8</v>
      </c>
      <c r="M21" s="88">
        <v>0.8</v>
      </c>
      <c r="N21" s="87">
        <v>0.8</v>
      </c>
      <c r="O21" s="88">
        <v>0.8</v>
      </c>
      <c r="P21" s="88">
        <v>0.8</v>
      </c>
      <c r="Q21" s="73"/>
      <c r="R21" s="74">
        <v>2029</v>
      </c>
      <c r="S21" s="73"/>
      <c r="T21" s="73"/>
    </row>
    <row r="22" spans="1:20" x14ac:dyDescent="0.25">
      <c r="A22" s="73"/>
      <c r="B22" s="73"/>
      <c r="C22" s="73"/>
      <c r="D22" s="375" t="s">
        <v>130</v>
      </c>
      <c r="E22" s="88">
        <v>0.8</v>
      </c>
      <c r="F22" s="87">
        <v>0.8</v>
      </c>
      <c r="G22" s="88">
        <v>0.8</v>
      </c>
      <c r="H22" s="87">
        <v>0.8</v>
      </c>
      <c r="I22" s="88">
        <v>0.8</v>
      </c>
      <c r="J22" s="87">
        <v>0.8</v>
      </c>
      <c r="K22" s="88">
        <v>0.8</v>
      </c>
      <c r="L22" s="88">
        <v>0.8</v>
      </c>
      <c r="M22" s="88">
        <v>0.8</v>
      </c>
      <c r="N22" s="87">
        <v>0.8</v>
      </c>
      <c r="O22" s="88">
        <v>0.8</v>
      </c>
      <c r="P22" s="88">
        <v>0.8</v>
      </c>
      <c r="Q22" s="73"/>
      <c r="R22" s="74">
        <v>2030</v>
      </c>
      <c r="S22" s="73"/>
      <c r="T22" s="73"/>
    </row>
    <row r="23" spans="1:20" x14ac:dyDescent="0.25">
      <c r="A23" s="73"/>
      <c r="B23" s="73"/>
      <c r="C23" s="73"/>
      <c r="D23" s="375" t="s">
        <v>131</v>
      </c>
      <c r="E23" s="88">
        <v>0.8</v>
      </c>
      <c r="F23" s="87">
        <v>0.8</v>
      </c>
      <c r="G23" s="88">
        <v>0.8</v>
      </c>
      <c r="H23" s="87">
        <v>0.8</v>
      </c>
      <c r="I23" s="88">
        <v>0.8</v>
      </c>
      <c r="J23" s="87">
        <v>0.8</v>
      </c>
      <c r="K23" s="88">
        <v>0.8</v>
      </c>
      <c r="L23" s="88">
        <v>0.8</v>
      </c>
      <c r="M23" s="88">
        <v>0.8</v>
      </c>
      <c r="N23" s="87">
        <v>0.8</v>
      </c>
      <c r="O23" s="88">
        <v>0.8</v>
      </c>
      <c r="P23" s="88">
        <v>0.8</v>
      </c>
      <c r="Q23" s="73"/>
      <c r="R23" s="74">
        <v>2031</v>
      </c>
      <c r="S23" s="73"/>
      <c r="T23" s="73"/>
    </row>
    <row r="24" spans="1:20" x14ac:dyDescent="0.25">
      <c r="A24" s="73"/>
      <c r="B24" s="73"/>
      <c r="C24" s="73"/>
      <c r="D24" s="375" t="s">
        <v>132</v>
      </c>
      <c r="E24" s="88">
        <v>0.8</v>
      </c>
      <c r="F24" s="87">
        <v>0.8</v>
      </c>
      <c r="G24" s="88">
        <v>0.8</v>
      </c>
      <c r="H24" s="87">
        <v>0.8</v>
      </c>
      <c r="I24" s="88">
        <v>0.8</v>
      </c>
      <c r="J24" s="87">
        <v>0.8</v>
      </c>
      <c r="K24" s="88">
        <v>0.8</v>
      </c>
      <c r="L24" s="88">
        <v>0.8</v>
      </c>
      <c r="M24" s="88">
        <v>0.8</v>
      </c>
      <c r="N24" s="87">
        <v>0.8</v>
      </c>
      <c r="O24" s="88">
        <v>0.75</v>
      </c>
      <c r="P24" s="88">
        <v>0.8</v>
      </c>
      <c r="Q24" s="73"/>
      <c r="R24" s="74">
        <v>2032</v>
      </c>
      <c r="S24" s="73"/>
      <c r="T24" s="73"/>
    </row>
    <row r="25" spans="1:20" x14ac:dyDescent="0.25">
      <c r="A25" s="73"/>
      <c r="B25" s="73"/>
      <c r="C25" s="73"/>
      <c r="D25" s="375" t="s">
        <v>133</v>
      </c>
      <c r="E25" s="88">
        <v>0.8</v>
      </c>
      <c r="F25" s="87">
        <v>0.8</v>
      </c>
      <c r="G25" s="88">
        <v>0.8</v>
      </c>
      <c r="H25" s="87">
        <v>0.8</v>
      </c>
      <c r="I25" s="88">
        <v>0.8</v>
      </c>
      <c r="J25" s="87">
        <v>0.8</v>
      </c>
      <c r="K25" s="88">
        <v>0.8</v>
      </c>
      <c r="L25" s="88">
        <v>0.8</v>
      </c>
      <c r="M25" s="88">
        <v>0.8</v>
      </c>
      <c r="N25" s="87">
        <v>0.8</v>
      </c>
      <c r="O25" s="88">
        <v>0.8</v>
      </c>
      <c r="P25" s="88">
        <v>0.8</v>
      </c>
      <c r="Q25" s="73"/>
      <c r="R25" s="74">
        <v>2033</v>
      </c>
      <c r="S25" s="73"/>
      <c r="T25" s="73"/>
    </row>
    <row r="26" spans="1:20" x14ac:dyDescent="0.25">
      <c r="A26" s="73"/>
      <c r="B26" s="73"/>
      <c r="C26" s="73"/>
      <c r="D26" s="375" t="s">
        <v>134</v>
      </c>
      <c r="E26" s="88">
        <v>0.88</v>
      </c>
      <c r="F26" s="87">
        <v>0.88</v>
      </c>
      <c r="G26" s="88">
        <v>0.88</v>
      </c>
      <c r="H26" s="87">
        <v>0.88</v>
      </c>
      <c r="I26" s="88">
        <v>0.89</v>
      </c>
      <c r="J26" s="87">
        <v>0.89</v>
      </c>
      <c r="K26" s="88">
        <v>0.9</v>
      </c>
      <c r="L26" s="88">
        <v>0.9</v>
      </c>
      <c r="M26" s="88">
        <v>0.9</v>
      </c>
      <c r="N26" s="87">
        <v>0.9</v>
      </c>
      <c r="O26" s="88">
        <v>0.9</v>
      </c>
      <c r="P26" s="88">
        <v>0.9</v>
      </c>
      <c r="Q26" s="73"/>
      <c r="R26" s="74">
        <v>2034</v>
      </c>
      <c r="S26" s="73"/>
      <c r="T26" s="73"/>
    </row>
    <row r="27" spans="1:20" x14ac:dyDescent="0.25">
      <c r="A27" s="73"/>
      <c r="B27" s="73"/>
      <c r="C27" s="73"/>
      <c r="D27" s="375" t="s">
        <v>135</v>
      </c>
      <c r="E27" s="88">
        <v>0.8</v>
      </c>
      <c r="F27" s="87">
        <v>0.8</v>
      </c>
      <c r="G27" s="88">
        <v>0.8</v>
      </c>
      <c r="H27" s="87">
        <v>0.8</v>
      </c>
      <c r="I27" s="88">
        <v>0.8</v>
      </c>
      <c r="J27" s="87">
        <v>0.8</v>
      </c>
      <c r="K27" s="88">
        <v>0.8</v>
      </c>
      <c r="L27" s="88">
        <v>0.8</v>
      </c>
      <c r="M27" s="88">
        <v>0.8</v>
      </c>
      <c r="N27" s="87">
        <v>0.8</v>
      </c>
      <c r="O27" s="88">
        <v>0.8</v>
      </c>
      <c r="P27" s="88">
        <v>0.8</v>
      </c>
      <c r="Q27" s="73"/>
      <c r="R27" s="74">
        <v>2035</v>
      </c>
      <c r="S27" s="73"/>
      <c r="T27" s="73"/>
    </row>
    <row r="28" spans="1:20" x14ac:dyDescent="0.25">
      <c r="A28" s="73"/>
      <c r="B28" s="73"/>
      <c r="C28" s="73"/>
      <c r="D28" s="375" t="s">
        <v>136</v>
      </c>
      <c r="E28" s="88">
        <v>0.8</v>
      </c>
      <c r="F28" s="87">
        <v>0.8</v>
      </c>
      <c r="G28" s="88">
        <v>0.8</v>
      </c>
      <c r="H28" s="87">
        <v>0.8</v>
      </c>
      <c r="I28" s="88">
        <v>0.8</v>
      </c>
      <c r="J28" s="87">
        <v>0.8</v>
      </c>
      <c r="K28" s="88">
        <v>0.8</v>
      </c>
      <c r="L28" s="88">
        <v>0.8</v>
      </c>
      <c r="M28" s="88">
        <v>0.65</v>
      </c>
      <c r="N28" s="87">
        <v>0.8</v>
      </c>
      <c r="O28" s="88">
        <v>0.65</v>
      </c>
      <c r="P28" s="88">
        <v>0.8</v>
      </c>
      <c r="Q28" s="73"/>
      <c r="R28" s="74">
        <v>2036</v>
      </c>
      <c r="S28" s="73"/>
      <c r="T28" s="73"/>
    </row>
    <row r="29" spans="1:20" x14ac:dyDescent="0.25">
      <c r="A29" s="73"/>
      <c r="B29" s="73"/>
      <c r="C29" s="73"/>
      <c r="D29" s="375" t="s">
        <v>137</v>
      </c>
      <c r="E29" s="88">
        <v>0.8</v>
      </c>
      <c r="F29" s="87">
        <v>0.8</v>
      </c>
      <c r="G29" s="88">
        <v>0.8</v>
      </c>
      <c r="H29" s="87">
        <v>0.8</v>
      </c>
      <c r="I29" s="88">
        <v>0.8</v>
      </c>
      <c r="J29" s="87">
        <v>0.8</v>
      </c>
      <c r="K29" s="88">
        <v>0.8</v>
      </c>
      <c r="L29" s="88">
        <v>0.8</v>
      </c>
      <c r="M29" s="88">
        <v>0.8</v>
      </c>
      <c r="N29" s="87">
        <v>0.8</v>
      </c>
      <c r="O29" s="88">
        <v>0.8</v>
      </c>
      <c r="P29" s="88">
        <v>0.8</v>
      </c>
      <c r="Q29" s="73"/>
      <c r="R29" s="74">
        <v>2037</v>
      </c>
      <c r="S29" s="73"/>
      <c r="T29" s="73"/>
    </row>
    <row r="30" spans="1:20" x14ac:dyDescent="0.25">
      <c r="A30" s="73"/>
      <c r="B30" s="73"/>
      <c r="C30" s="73"/>
      <c r="D30" s="375" t="s">
        <v>138</v>
      </c>
      <c r="E30" s="88">
        <v>0.8</v>
      </c>
      <c r="F30" s="87">
        <v>0.8</v>
      </c>
      <c r="G30" s="88">
        <v>0.8</v>
      </c>
      <c r="H30" s="87">
        <v>0.8</v>
      </c>
      <c r="I30" s="88">
        <v>0.8</v>
      </c>
      <c r="J30" s="87">
        <v>0.8</v>
      </c>
      <c r="K30" s="88">
        <v>0.8</v>
      </c>
      <c r="L30" s="88">
        <v>0.8</v>
      </c>
      <c r="M30" s="88">
        <v>0.8</v>
      </c>
      <c r="N30" s="87">
        <v>0.8</v>
      </c>
      <c r="O30" s="88">
        <v>0.8</v>
      </c>
      <c r="P30" s="88">
        <v>0.8</v>
      </c>
      <c r="Q30" s="73"/>
      <c r="R30" s="74">
        <v>2038</v>
      </c>
      <c r="S30" s="73"/>
      <c r="T30" s="73"/>
    </row>
    <row r="31" spans="1:20" x14ac:dyDescent="0.25">
      <c r="A31" s="73"/>
      <c r="B31" s="73"/>
      <c r="C31" s="73"/>
      <c r="D31" s="375" t="s">
        <v>139</v>
      </c>
      <c r="E31" s="88">
        <v>0.8</v>
      </c>
      <c r="F31" s="87">
        <v>0.8</v>
      </c>
      <c r="G31" s="88">
        <v>0.8</v>
      </c>
      <c r="H31" s="87">
        <v>0.8</v>
      </c>
      <c r="I31" s="88">
        <v>0.8</v>
      </c>
      <c r="J31" s="87">
        <v>0.8</v>
      </c>
      <c r="K31" s="88">
        <v>0.8</v>
      </c>
      <c r="L31" s="88">
        <v>0.8</v>
      </c>
      <c r="M31" s="88">
        <v>0.8</v>
      </c>
      <c r="N31" s="87">
        <v>0.8</v>
      </c>
      <c r="O31" s="88">
        <v>0.8</v>
      </c>
      <c r="P31" s="88">
        <v>0.8</v>
      </c>
      <c r="Q31" s="73"/>
      <c r="R31" s="74">
        <v>2039</v>
      </c>
      <c r="S31" s="73"/>
      <c r="T31" s="73"/>
    </row>
    <row r="32" spans="1:20" ht="14" customHeight="1" x14ac:dyDescent="0.25">
      <c r="A32" s="73"/>
      <c r="B32" s="73"/>
      <c r="C32" s="73"/>
      <c r="D32" s="375" t="s">
        <v>389</v>
      </c>
      <c r="E32" s="88"/>
      <c r="F32" s="87"/>
      <c r="G32" s="88"/>
      <c r="H32" s="87"/>
      <c r="I32" s="88"/>
      <c r="J32" s="87"/>
      <c r="K32" s="88">
        <v>0.8</v>
      </c>
      <c r="L32" s="88">
        <v>0.8</v>
      </c>
      <c r="M32" s="88">
        <v>0.8</v>
      </c>
      <c r="N32" s="87">
        <v>0.8</v>
      </c>
      <c r="O32" s="88">
        <v>0.8</v>
      </c>
      <c r="P32" s="88">
        <v>0.8</v>
      </c>
      <c r="Q32" s="73"/>
      <c r="R32" s="74">
        <v>2040</v>
      </c>
      <c r="S32" s="73"/>
      <c r="T32" s="73"/>
    </row>
    <row r="33" spans="1:20" x14ac:dyDescent="0.25">
      <c r="A33" s="73"/>
      <c r="B33" s="73"/>
      <c r="C33" s="73"/>
      <c r="D33" s="375" t="s">
        <v>140</v>
      </c>
      <c r="E33" s="88">
        <v>0.8</v>
      </c>
      <c r="F33" s="87">
        <v>0.8</v>
      </c>
      <c r="G33" s="88">
        <v>0.8</v>
      </c>
      <c r="H33" s="87">
        <v>0.8</v>
      </c>
      <c r="I33" s="88">
        <v>0.8</v>
      </c>
      <c r="J33" s="87">
        <v>0.8</v>
      </c>
      <c r="K33" s="88">
        <v>0.8</v>
      </c>
      <c r="L33" s="88">
        <v>0.8</v>
      </c>
      <c r="M33" s="88">
        <v>0.8</v>
      </c>
      <c r="N33" s="87">
        <v>0.8</v>
      </c>
      <c r="O33" s="88">
        <v>0.8</v>
      </c>
      <c r="P33" s="88">
        <v>0.8</v>
      </c>
      <c r="Q33" s="73"/>
      <c r="R33" s="74">
        <v>2041</v>
      </c>
      <c r="S33" s="73"/>
      <c r="T33" s="73"/>
    </row>
    <row r="34" spans="1:20" x14ac:dyDescent="0.25">
      <c r="A34" s="73"/>
      <c r="B34" s="73"/>
      <c r="C34" s="73"/>
      <c r="D34" s="375" t="s">
        <v>141</v>
      </c>
      <c r="E34" s="88">
        <v>0.8</v>
      </c>
      <c r="F34" s="87">
        <v>0.8</v>
      </c>
      <c r="G34" s="88">
        <v>0.8</v>
      </c>
      <c r="H34" s="87">
        <v>0.8</v>
      </c>
      <c r="I34" s="88">
        <v>0.8</v>
      </c>
      <c r="J34" s="87">
        <v>0.8</v>
      </c>
      <c r="K34" s="88">
        <v>0.8</v>
      </c>
      <c r="L34" s="88">
        <v>0.8</v>
      </c>
      <c r="M34" s="88">
        <v>0.8</v>
      </c>
      <c r="N34" s="87">
        <v>0.8</v>
      </c>
      <c r="O34" s="88">
        <v>0.8</v>
      </c>
      <c r="P34" s="88">
        <v>0.8</v>
      </c>
      <c r="Q34" s="73"/>
      <c r="R34" s="74">
        <v>2042</v>
      </c>
      <c r="S34" s="73"/>
      <c r="T34" s="73"/>
    </row>
    <row r="35" spans="1:20" x14ac:dyDescent="0.25">
      <c r="A35" s="73"/>
      <c r="B35" s="73"/>
      <c r="C35" s="73"/>
      <c r="D35" s="375" t="s">
        <v>142</v>
      </c>
      <c r="E35" s="88">
        <v>0.8</v>
      </c>
      <c r="F35" s="87">
        <v>0.8</v>
      </c>
      <c r="G35" s="88">
        <v>0.8</v>
      </c>
      <c r="H35" s="87">
        <v>0.8</v>
      </c>
      <c r="I35" s="88">
        <v>0.8</v>
      </c>
      <c r="J35" s="87">
        <v>0.8</v>
      </c>
      <c r="K35" s="88">
        <v>0.8</v>
      </c>
      <c r="L35" s="88">
        <v>0.8</v>
      </c>
      <c r="M35" s="88">
        <v>0.8</v>
      </c>
      <c r="N35" s="87">
        <v>0.8</v>
      </c>
      <c r="O35" s="88">
        <v>0.75</v>
      </c>
      <c r="P35" s="88">
        <v>0.8</v>
      </c>
      <c r="Q35" s="73"/>
      <c r="R35" s="74">
        <v>2043</v>
      </c>
      <c r="S35" s="73"/>
      <c r="T35" s="73"/>
    </row>
    <row r="36" spans="1:20" x14ac:dyDescent="0.25">
      <c r="A36" s="73"/>
      <c r="B36" s="73"/>
      <c r="C36" s="73"/>
      <c r="D36" s="375" t="s">
        <v>143</v>
      </c>
      <c r="E36" s="88">
        <v>0.8</v>
      </c>
      <c r="F36" s="87">
        <v>0.8</v>
      </c>
      <c r="G36" s="88">
        <v>0.8</v>
      </c>
      <c r="H36" s="87">
        <v>0.8</v>
      </c>
      <c r="I36" s="88">
        <v>0.8</v>
      </c>
      <c r="J36" s="87">
        <v>0.8</v>
      </c>
      <c r="K36" s="88">
        <v>0.8</v>
      </c>
      <c r="L36" s="88">
        <v>0.8</v>
      </c>
      <c r="M36" s="88">
        <v>0.8</v>
      </c>
      <c r="N36" s="87">
        <v>0.8</v>
      </c>
      <c r="O36" s="88">
        <v>0.8</v>
      </c>
      <c r="P36" s="88">
        <v>0.8</v>
      </c>
      <c r="Q36" s="73"/>
      <c r="R36" s="74">
        <v>2044</v>
      </c>
      <c r="S36" s="73"/>
      <c r="T36" s="73"/>
    </row>
    <row r="37" spans="1:20" x14ac:dyDescent="0.25">
      <c r="A37" s="73"/>
      <c r="B37" s="73"/>
      <c r="C37" s="73"/>
      <c r="D37" s="375" t="s">
        <v>144</v>
      </c>
      <c r="E37" s="88">
        <v>0.8</v>
      </c>
      <c r="F37" s="87">
        <v>0.8</v>
      </c>
      <c r="G37" s="88">
        <v>0.8</v>
      </c>
      <c r="H37" s="87">
        <v>0.8</v>
      </c>
      <c r="I37" s="88">
        <v>0.8</v>
      </c>
      <c r="J37" s="87">
        <v>0.8</v>
      </c>
      <c r="K37" s="88">
        <v>0.8</v>
      </c>
      <c r="L37" s="88">
        <v>0.8</v>
      </c>
      <c r="M37" s="88">
        <v>0.8</v>
      </c>
      <c r="N37" s="87">
        <v>0.8</v>
      </c>
      <c r="O37" s="88">
        <v>0.8</v>
      </c>
      <c r="P37" s="88">
        <v>0.8</v>
      </c>
      <c r="Q37" s="73"/>
      <c r="R37" s="74">
        <v>2045</v>
      </c>
      <c r="S37" s="73"/>
      <c r="T37" s="73"/>
    </row>
    <row r="38" spans="1:20" x14ac:dyDescent="0.25">
      <c r="A38" s="73"/>
      <c r="B38" s="73"/>
      <c r="C38" s="73"/>
      <c r="D38" s="375" t="s">
        <v>145</v>
      </c>
      <c r="E38" s="88">
        <v>0.8</v>
      </c>
      <c r="F38" s="87">
        <v>0.8</v>
      </c>
      <c r="G38" s="88">
        <v>0.8</v>
      </c>
      <c r="H38" s="87">
        <v>0.8</v>
      </c>
      <c r="I38" s="88">
        <v>0.8</v>
      </c>
      <c r="J38" s="87">
        <v>0.8</v>
      </c>
      <c r="K38" s="88">
        <v>0.8</v>
      </c>
      <c r="L38" s="88">
        <v>0.8</v>
      </c>
      <c r="M38" s="88">
        <v>0.75</v>
      </c>
      <c r="N38" s="87">
        <v>0.8</v>
      </c>
      <c r="O38" s="88">
        <v>0.72</v>
      </c>
      <c r="P38" s="88">
        <v>0.8</v>
      </c>
      <c r="Q38" s="73"/>
      <c r="R38" s="74">
        <v>2046</v>
      </c>
      <c r="S38" s="73"/>
      <c r="T38" s="73"/>
    </row>
    <row r="39" spans="1:20" x14ac:dyDescent="0.25">
      <c r="A39" s="73"/>
      <c r="B39" s="73"/>
      <c r="C39" s="73"/>
      <c r="D39" s="375" t="s">
        <v>146</v>
      </c>
      <c r="E39" s="88">
        <v>0.8</v>
      </c>
      <c r="F39" s="87">
        <v>0.8</v>
      </c>
      <c r="G39" s="88">
        <v>0.8</v>
      </c>
      <c r="H39" s="87">
        <v>0.8</v>
      </c>
      <c r="I39" s="88">
        <v>0.8</v>
      </c>
      <c r="J39" s="87">
        <v>0.8</v>
      </c>
      <c r="K39" s="88">
        <v>0.8</v>
      </c>
      <c r="L39" s="88">
        <v>0.8</v>
      </c>
      <c r="M39" s="88">
        <v>0.8</v>
      </c>
      <c r="N39" s="87">
        <v>0.8</v>
      </c>
      <c r="O39" s="88">
        <v>0.8</v>
      </c>
      <c r="P39" s="88">
        <v>0.8</v>
      </c>
      <c r="Q39" s="73"/>
      <c r="R39" s="74">
        <v>2047</v>
      </c>
      <c r="S39" s="73"/>
      <c r="T39" s="73"/>
    </row>
    <row r="40" spans="1:20" x14ac:dyDescent="0.25">
      <c r="A40" s="73"/>
      <c r="B40" s="73"/>
      <c r="C40" s="73"/>
      <c r="D40" s="375" t="s">
        <v>147</v>
      </c>
      <c r="E40" s="88">
        <v>0.8</v>
      </c>
      <c r="F40" s="87">
        <v>0.8</v>
      </c>
      <c r="G40" s="88">
        <v>0.8</v>
      </c>
      <c r="H40" s="87">
        <v>0.85</v>
      </c>
      <c r="I40" s="88">
        <v>0.8</v>
      </c>
      <c r="J40" s="87">
        <v>0.8</v>
      </c>
      <c r="K40" s="88">
        <v>0.8</v>
      </c>
      <c r="L40" s="88">
        <v>0.8</v>
      </c>
      <c r="M40" s="88">
        <v>0.8</v>
      </c>
      <c r="N40" s="87">
        <v>0.8</v>
      </c>
      <c r="O40" s="88">
        <v>0.8</v>
      </c>
      <c r="P40" s="88">
        <v>0.8</v>
      </c>
      <c r="Q40" s="73"/>
      <c r="R40" s="74">
        <v>2048</v>
      </c>
      <c r="S40" s="73"/>
      <c r="T40" s="73"/>
    </row>
    <row r="41" spans="1:20" x14ac:dyDescent="0.25">
      <c r="A41" s="73"/>
      <c r="B41" s="73"/>
      <c r="C41" s="73"/>
      <c r="D41" s="375" t="s">
        <v>148</v>
      </c>
      <c r="E41" s="88">
        <v>0.8</v>
      </c>
      <c r="F41" s="87">
        <v>0.8</v>
      </c>
      <c r="G41" s="88">
        <v>0.8</v>
      </c>
      <c r="H41" s="87">
        <v>0.8</v>
      </c>
      <c r="I41" s="88">
        <v>0.8</v>
      </c>
      <c r="J41" s="87">
        <v>0.8</v>
      </c>
      <c r="K41" s="88">
        <v>0.8</v>
      </c>
      <c r="L41" s="88">
        <v>0.8</v>
      </c>
      <c r="M41" s="88">
        <v>0.8</v>
      </c>
      <c r="N41" s="87">
        <v>0.8</v>
      </c>
      <c r="O41" s="88">
        <v>0.75</v>
      </c>
      <c r="P41" s="88">
        <v>0.8</v>
      </c>
      <c r="Q41" s="73"/>
      <c r="R41" s="74">
        <v>2049</v>
      </c>
      <c r="S41" s="73"/>
      <c r="T41" s="73"/>
    </row>
    <row r="42" spans="1:20" x14ac:dyDescent="0.25">
      <c r="A42" s="73"/>
      <c r="B42" s="73"/>
      <c r="C42" s="73"/>
      <c r="D42" s="375" t="s">
        <v>149</v>
      </c>
      <c r="E42" s="88">
        <v>0.82</v>
      </c>
      <c r="F42" s="87">
        <v>0.82</v>
      </c>
      <c r="G42" s="88">
        <v>0.82</v>
      </c>
      <c r="H42" s="87">
        <v>0.82</v>
      </c>
      <c r="I42" s="88">
        <v>0.82</v>
      </c>
      <c r="J42" s="87">
        <v>0.82</v>
      </c>
      <c r="K42" s="88">
        <v>0.82</v>
      </c>
      <c r="L42" s="88">
        <v>0.82</v>
      </c>
      <c r="M42" s="88">
        <v>0.82</v>
      </c>
      <c r="N42" s="87">
        <v>0.82</v>
      </c>
      <c r="O42" s="88">
        <v>0.82</v>
      </c>
      <c r="P42" s="88">
        <v>0.82</v>
      </c>
      <c r="Q42" s="73"/>
      <c r="R42" s="74">
        <v>2050</v>
      </c>
      <c r="S42" s="73"/>
      <c r="T42" s="73"/>
    </row>
    <row r="43" spans="1:20" x14ac:dyDescent="0.25">
      <c r="A43" s="73"/>
      <c r="B43" s="73"/>
      <c r="C43" s="73"/>
      <c r="D43" s="375" t="s">
        <v>150</v>
      </c>
      <c r="E43" s="88">
        <v>0.8</v>
      </c>
      <c r="F43" s="87">
        <v>0.8</v>
      </c>
      <c r="G43" s="88">
        <v>0.8</v>
      </c>
      <c r="H43" s="87">
        <v>0.8</v>
      </c>
      <c r="I43" s="88">
        <v>0.8</v>
      </c>
      <c r="J43" s="87">
        <v>0.8</v>
      </c>
      <c r="K43" s="88">
        <v>0.8</v>
      </c>
      <c r="L43" s="88">
        <v>0.8</v>
      </c>
      <c r="M43" s="88">
        <v>0.8</v>
      </c>
      <c r="N43" s="87">
        <v>0.8</v>
      </c>
      <c r="O43" s="88">
        <v>0.8</v>
      </c>
      <c r="P43" s="88">
        <v>0.8</v>
      </c>
      <c r="Q43" s="73"/>
      <c r="R43" s="74">
        <v>2051</v>
      </c>
      <c r="S43" s="73"/>
      <c r="T43" s="73"/>
    </row>
    <row r="44" spans="1:20" x14ac:dyDescent="0.25">
      <c r="A44" s="73"/>
      <c r="B44" s="73"/>
      <c r="C44" s="73"/>
      <c r="D44" s="375" t="s">
        <v>151</v>
      </c>
      <c r="E44" s="88">
        <v>0.8</v>
      </c>
      <c r="F44" s="87">
        <v>0.8</v>
      </c>
      <c r="G44" s="88">
        <v>0.8</v>
      </c>
      <c r="H44" s="87">
        <v>0.8</v>
      </c>
      <c r="I44" s="88">
        <v>0.8</v>
      </c>
      <c r="J44" s="87">
        <v>0.8</v>
      </c>
      <c r="K44" s="88">
        <v>0.8</v>
      </c>
      <c r="L44" s="88">
        <v>0.8</v>
      </c>
      <c r="M44" s="88">
        <v>0.8</v>
      </c>
      <c r="N44" s="87">
        <v>0.8</v>
      </c>
      <c r="O44" s="88">
        <v>0.8</v>
      </c>
      <c r="P44" s="88">
        <v>0.8</v>
      </c>
      <c r="Q44" s="73"/>
      <c r="R44" s="74">
        <v>2052</v>
      </c>
      <c r="S44" s="73"/>
      <c r="T44" s="73"/>
    </row>
    <row r="45" spans="1:20" x14ac:dyDescent="0.25">
      <c r="A45" s="73"/>
      <c r="B45" s="73"/>
      <c r="C45" s="73"/>
      <c r="D45" s="375" t="s">
        <v>152</v>
      </c>
      <c r="E45" s="88">
        <v>0.8</v>
      </c>
      <c r="F45" s="87">
        <v>0.8</v>
      </c>
      <c r="G45" s="88">
        <v>0.8</v>
      </c>
      <c r="H45" s="87">
        <v>0.8</v>
      </c>
      <c r="I45" s="88">
        <v>0.8</v>
      </c>
      <c r="J45" s="87">
        <v>0.8</v>
      </c>
      <c r="K45" s="88">
        <v>0.8</v>
      </c>
      <c r="L45" s="88">
        <v>0.8</v>
      </c>
      <c r="M45" s="88">
        <v>0.8</v>
      </c>
      <c r="N45" s="87">
        <v>0.8</v>
      </c>
      <c r="O45" s="88">
        <v>0.8</v>
      </c>
      <c r="P45" s="88">
        <v>0.8</v>
      </c>
      <c r="Q45" s="73"/>
      <c r="R45" s="74">
        <v>2053</v>
      </c>
      <c r="S45" s="73"/>
      <c r="T45" s="73"/>
    </row>
    <row r="46" spans="1:20" x14ac:dyDescent="0.25">
      <c r="A46" s="73"/>
      <c r="B46" s="73"/>
      <c r="C46" s="73"/>
      <c r="D46" s="375" t="s">
        <v>153</v>
      </c>
      <c r="E46" s="88"/>
      <c r="F46" s="87"/>
      <c r="G46" s="88"/>
      <c r="H46" s="87"/>
      <c r="I46" s="88"/>
      <c r="J46" s="87"/>
      <c r="K46" s="88"/>
      <c r="L46" s="88"/>
      <c r="M46" s="88"/>
      <c r="N46" s="87"/>
      <c r="O46" s="88"/>
      <c r="P46" s="88"/>
      <c r="Q46" s="73"/>
      <c r="R46" s="74">
        <v>2054</v>
      </c>
      <c r="S46" s="73"/>
      <c r="T46" s="73"/>
    </row>
    <row r="47" spans="1:20" x14ac:dyDescent="0.25">
      <c r="A47" s="73"/>
      <c r="B47" s="73"/>
      <c r="C47" s="73"/>
      <c r="D47" s="375" t="s">
        <v>154</v>
      </c>
      <c r="E47" s="88">
        <v>0.8</v>
      </c>
      <c r="F47" s="87">
        <v>0.8</v>
      </c>
      <c r="G47" s="88">
        <v>0.8</v>
      </c>
      <c r="H47" s="87">
        <v>0.8</v>
      </c>
      <c r="I47" s="88">
        <v>0.8</v>
      </c>
      <c r="J47" s="87">
        <v>0.8</v>
      </c>
      <c r="K47" s="88">
        <v>0.8</v>
      </c>
      <c r="L47" s="88">
        <v>0.8</v>
      </c>
      <c r="M47" s="88">
        <v>0.8</v>
      </c>
      <c r="N47" s="87">
        <v>0.8</v>
      </c>
      <c r="O47" s="88">
        <v>0.8</v>
      </c>
      <c r="P47" s="88">
        <v>0.8</v>
      </c>
      <c r="Q47" s="73"/>
      <c r="R47" s="74">
        <v>2055</v>
      </c>
      <c r="S47" s="73"/>
      <c r="T47" s="73"/>
    </row>
    <row r="48" spans="1:20" x14ac:dyDescent="0.25">
      <c r="A48" s="73"/>
      <c r="B48" s="73"/>
      <c r="C48" s="73"/>
      <c r="D48" s="375" t="s">
        <v>155</v>
      </c>
      <c r="E48" s="88"/>
      <c r="F48" s="87"/>
      <c r="G48" s="88"/>
      <c r="H48" s="87"/>
      <c r="I48" s="88"/>
      <c r="J48" s="87"/>
      <c r="K48" s="88">
        <v>0.8</v>
      </c>
      <c r="L48" s="88">
        <v>0.8</v>
      </c>
      <c r="M48" s="88">
        <v>0.8</v>
      </c>
      <c r="N48" s="87">
        <v>0.8</v>
      </c>
      <c r="O48" s="88">
        <v>0.8</v>
      </c>
      <c r="P48" s="88">
        <v>0.8</v>
      </c>
      <c r="Q48" s="73"/>
      <c r="R48" s="74">
        <v>2056</v>
      </c>
      <c r="S48" s="73"/>
      <c r="T48" s="73"/>
    </row>
    <row r="49" spans="1:20" x14ac:dyDescent="0.25">
      <c r="A49" s="73"/>
      <c r="B49" s="73"/>
      <c r="C49" s="73"/>
      <c r="D49" s="375" t="s">
        <v>156</v>
      </c>
      <c r="E49" s="88">
        <v>0.8</v>
      </c>
      <c r="F49" s="87">
        <v>0.8</v>
      </c>
      <c r="G49" s="88">
        <v>0.8</v>
      </c>
      <c r="H49" s="87">
        <v>0.8</v>
      </c>
      <c r="I49" s="88">
        <v>0.8</v>
      </c>
      <c r="J49" s="87">
        <v>0.8</v>
      </c>
      <c r="K49" s="88">
        <v>0.8</v>
      </c>
      <c r="L49" s="88">
        <v>0.8</v>
      </c>
      <c r="M49" s="88">
        <v>0.8</v>
      </c>
      <c r="N49" s="87">
        <v>0.8</v>
      </c>
      <c r="O49" s="88">
        <v>0.8</v>
      </c>
      <c r="P49" s="88">
        <v>0.8</v>
      </c>
      <c r="Q49" s="73"/>
      <c r="R49" s="74">
        <v>2057</v>
      </c>
      <c r="S49" s="73"/>
      <c r="T49" s="73"/>
    </row>
    <row r="50" spans="1:20" x14ac:dyDescent="0.25">
      <c r="A50" s="73"/>
      <c r="B50" s="73"/>
      <c r="C50" s="73"/>
      <c r="D50" s="375" t="s">
        <v>157</v>
      </c>
      <c r="E50" s="88">
        <v>0.8</v>
      </c>
      <c r="F50" s="87">
        <v>0.8</v>
      </c>
      <c r="G50" s="88">
        <v>0.8</v>
      </c>
      <c r="H50" s="87">
        <v>0.8</v>
      </c>
      <c r="I50" s="88">
        <v>0.8</v>
      </c>
      <c r="J50" s="87">
        <v>0.8</v>
      </c>
      <c r="K50" s="88">
        <v>0.8</v>
      </c>
      <c r="L50" s="88">
        <v>0.8</v>
      </c>
      <c r="M50" s="88">
        <v>0.8</v>
      </c>
      <c r="N50" s="87">
        <v>0.8</v>
      </c>
      <c r="O50" s="88">
        <v>0.8</v>
      </c>
      <c r="P50" s="88">
        <v>0.8</v>
      </c>
      <c r="Q50" s="73"/>
      <c r="R50" s="74">
        <v>2058</v>
      </c>
      <c r="S50" s="73"/>
      <c r="T50" s="73"/>
    </row>
    <row r="51" spans="1:20" x14ac:dyDescent="0.25">
      <c r="A51" s="73"/>
      <c r="B51" s="73"/>
      <c r="C51" s="73"/>
      <c r="D51" s="375" t="s">
        <v>158</v>
      </c>
      <c r="E51" s="88">
        <v>0.8</v>
      </c>
      <c r="F51" s="87">
        <v>0.8</v>
      </c>
      <c r="G51" s="88">
        <v>0.8</v>
      </c>
      <c r="H51" s="87">
        <v>0.8</v>
      </c>
      <c r="I51" s="88">
        <v>0.8</v>
      </c>
      <c r="J51" s="87">
        <v>0.8</v>
      </c>
      <c r="K51" s="88">
        <v>0.8</v>
      </c>
      <c r="L51" s="88">
        <v>0.8</v>
      </c>
      <c r="M51" s="88">
        <v>0.8</v>
      </c>
      <c r="N51" s="87">
        <v>0.8</v>
      </c>
      <c r="O51" s="88">
        <v>0.8</v>
      </c>
      <c r="P51" s="88">
        <v>0.8</v>
      </c>
      <c r="Q51" s="73"/>
      <c r="R51" s="74">
        <v>2059</v>
      </c>
      <c r="S51" s="73"/>
      <c r="T51" s="73"/>
    </row>
    <row r="52" spans="1:20" x14ac:dyDescent="0.25">
      <c r="A52" s="73"/>
      <c r="B52" s="73"/>
      <c r="C52" s="73"/>
      <c r="D52" s="375" t="s">
        <v>159</v>
      </c>
      <c r="E52" s="88">
        <v>0.8</v>
      </c>
      <c r="F52" s="87">
        <v>0.8</v>
      </c>
      <c r="G52" s="88">
        <v>0.8</v>
      </c>
      <c r="H52" s="87">
        <v>0.8</v>
      </c>
      <c r="I52" s="88">
        <v>0.8</v>
      </c>
      <c r="J52" s="87">
        <v>0.8</v>
      </c>
      <c r="K52" s="88">
        <v>0.8</v>
      </c>
      <c r="L52" s="88">
        <v>0.8</v>
      </c>
      <c r="M52" s="88">
        <v>0.8</v>
      </c>
      <c r="N52" s="87">
        <v>0.8</v>
      </c>
      <c r="O52" s="88">
        <v>0.8</v>
      </c>
      <c r="P52" s="88">
        <v>0.8</v>
      </c>
      <c r="Q52" s="73"/>
      <c r="R52" s="74">
        <v>2060</v>
      </c>
      <c r="S52" s="73"/>
      <c r="T52" s="73"/>
    </row>
    <row r="53" spans="1:20" x14ac:dyDescent="0.25">
      <c r="A53" s="73"/>
      <c r="B53" s="73"/>
      <c r="C53" s="73"/>
      <c r="D53" s="375" t="s">
        <v>160</v>
      </c>
      <c r="E53" s="88">
        <v>0.8</v>
      </c>
      <c r="F53" s="87">
        <v>0.8</v>
      </c>
      <c r="G53" s="88">
        <v>0.8</v>
      </c>
      <c r="H53" s="87">
        <v>0.8</v>
      </c>
      <c r="I53" s="88">
        <v>0.8</v>
      </c>
      <c r="J53" s="87">
        <v>0.8</v>
      </c>
      <c r="K53" s="88">
        <v>0.8</v>
      </c>
      <c r="L53" s="88">
        <v>0.8</v>
      </c>
      <c r="M53" s="88">
        <v>0.8</v>
      </c>
      <c r="N53" s="87">
        <v>0.8</v>
      </c>
      <c r="O53" s="88">
        <v>0.8</v>
      </c>
      <c r="P53" s="88">
        <v>0.8</v>
      </c>
      <c r="Q53" s="73"/>
      <c r="R53" s="73"/>
      <c r="S53" s="73"/>
      <c r="T53" s="73"/>
    </row>
    <row r="54" spans="1:20" x14ac:dyDescent="0.25">
      <c r="A54" s="73"/>
      <c r="B54" s="73"/>
      <c r="C54" s="73"/>
      <c r="D54" s="375" t="s">
        <v>161</v>
      </c>
      <c r="E54" s="88">
        <v>0.8</v>
      </c>
      <c r="F54" s="87">
        <v>0.8</v>
      </c>
      <c r="G54" s="88">
        <v>0.8</v>
      </c>
      <c r="H54" s="87">
        <v>0.8</v>
      </c>
      <c r="I54" s="88">
        <v>0.8</v>
      </c>
      <c r="J54" s="87">
        <v>0.8</v>
      </c>
      <c r="K54" s="88">
        <v>0.8</v>
      </c>
      <c r="L54" s="88">
        <v>0.8</v>
      </c>
      <c r="M54" s="88">
        <v>0.8</v>
      </c>
      <c r="N54" s="87">
        <v>0.8</v>
      </c>
      <c r="O54" s="88">
        <v>0.8</v>
      </c>
      <c r="P54" s="88">
        <v>0.8</v>
      </c>
      <c r="Q54" s="73"/>
      <c r="R54" s="73"/>
      <c r="S54" s="73"/>
      <c r="T54" s="73"/>
    </row>
    <row r="55" spans="1:20" x14ac:dyDescent="0.25">
      <c r="A55" s="73"/>
      <c r="B55" s="73"/>
      <c r="C55" s="73"/>
      <c r="D55" s="375" t="s">
        <v>162</v>
      </c>
      <c r="E55" s="88">
        <v>0.8</v>
      </c>
      <c r="F55" s="87">
        <v>0.8</v>
      </c>
      <c r="G55" s="88">
        <v>0.8</v>
      </c>
      <c r="H55" s="87">
        <v>0.8</v>
      </c>
      <c r="I55" s="88">
        <v>0.8</v>
      </c>
      <c r="J55" s="87">
        <v>0.8</v>
      </c>
      <c r="K55" s="88">
        <v>0.8</v>
      </c>
      <c r="L55" s="88">
        <v>0.8</v>
      </c>
      <c r="M55" s="88">
        <v>0.8</v>
      </c>
      <c r="N55" s="87">
        <v>0.8</v>
      </c>
      <c r="O55" s="88">
        <v>0.8</v>
      </c>
      <c r="P55" s="88">
        <v>0.8</v>
      </c>
      <c r="Q55" s="73"/>
      <c r="R55" s="73"/>
      <c r="S55" s="73"/>
      <c r="T55" s="73"/>
    </row>
    <row r="56" spans="1:20" x14ac:dyDescent="0.25">
      <c r="A56" s="73"/>
      <c r="B56" s="73"/>
      <c r="C56" s="73"/>
      <c r="D56" s="375" t="s">
        <v>163</v>
      </c>
      <c r="E56" s="88"/>
      <c r="F56" s="87"/>
      <c r="G56" s="88"/>
      <c r="H56" s="87"/>
      <c r="I56" s="88"/>
      <c r="J56" s="87"/>
      <c r="K56" s="88">
        <v>0.8</v>
      </c>
      <c r="L56" s="88">
        <v>0.8</v>
      </c>
      <c r="M56" s="88">
        <v>0.8</v>
      </c>
      <c r="N56" s="87">
        <v>0.8</v>
      </c>
      <c r="O56" s="88">
        <v>0.8</v>
      </c>
      <c r="P56" s="88">
        <v>0.8</v>
      </c>
      <c r="Q56" s="73"/>
      <c r="R56" s="73"/>
      <c r="S56" s="73"/>
      <c r="T56" s="73"/>
    </row>
    <row r="57" spans="1:20" x14ac:dyDescent="0.25">
      <c r="A57" s="73"/>
      <c r="B57" s="73"/>
      <c r="C57" s="73"/>
      <c r="D57" s="375" t="s">
        <v>164</v>
      </c>
      <c r="E57" s="88">
        <v>0.8</v>
      </c>
      <c r="F57" s="87">
        <v>0.8</v>
      </c>
      <c r="G57" s="88">
        <v>0.8</v>
      </c>
      <c r="H57" s="87">
        <v>0.8</v>
      </c>
      <c r="I57" s="88">
        <v>0.8</v>
      </c>
      <c r="J57" s="87">
        <v>0.8</v>
      </c>
      <c r="K57" s="88">
        <v>0.8</v>
      </c>
      <c r="L57" s="88">
        <v>0.8</v>
      </c>
      <c r="M57" s="88">
        <v>0.8</v>
      </c>
      <c r="N57" s="87">
        <v>0.8</v>
      </c>
      <c r="O57" s="88">
        <v>0.8</v>
      </c>
      <c r="P57" s="88">
        <v>0.8</v>
      </c>
      <c r="Q57" s="73"/>
      <c r="R57" s="73"/>
      <c r="S57" s="73"/>
      <c r="T57" s="73"/>
    </row>
    <row r="58" spans="1:20" x14ac:dyDescent="0.25">
      <c r="A58" s="73"/>
      <c r="B58" s="73"/>
      <c r="C58" s="73"/>
      <c r="D58" s="375" t="s">
        <v>165</v>
      </c>
      <c r="E58" s="88">
        <v>0.8</v>
      </c>
      <c r="F58" s="87">
        <v>0.8</v>
      </c>
      <c r="G58" s="88">
        <v>0.8</v>
      </c>
      <c r="H58" s="87">
        <v>0.8</v>
      </c>
      <c r="I58" s="88">
        <v>0.8</v>
      </c>
      <c r="J58" s="87">
        <v>0.8</v>
      </c>
      <c r="K58" s="88">
        <v>0.8</v>
      </c>
      <c r="L58" s="88">
        <v>0.8</v>
      </c>
      <c r="M58" s="88">
        <v>0.8</v>
      </c>
      <c r="N58" s="87">
        <v>0.8</v>
      </c>
      <c r="O58" s="88">
        <v>0.8</v>
      </c>
      <c r="P58" s="88">
        <v>0.8</v>
      </c>
      <c r="Q58" s="73"/>
      <c r="R58" s="73"/>
      <c r="S58" s="73"/>
      <c r="T58" s="73"/>
    </row>
    <row r="59" spans="1:20" x14ac:dyDescent="0.25">
      <c r="A59" s="73"/>
      <c r="B59" s="73"/>
      <c r="C59" s="73"/>
      <c r="D59" s="375" t="s">
        <v>166</v>
      </c>
      <c r="E59" s="88">
        <v>0.8</v>
      </c>
      <c r="F59" s="87">
        <v>0.8</v>
      </c>
      <c r="G59" s="88">
        <v>0.8</v>
      </c>
      <c r="H59" s="87">
        <v>0.8</v>
      </c>
      <c r="I59" s="88">
        <v>0.8</v>
      </c>
      <c r="J59" s="87">
        <v>0.8</v>
      </c>
      <c r="K59" s="88">
        <v>0.8</v>
      </c>
      <c r="L59" s="88">
        <v>0.8</v>
      </c>
      <c r="M59" s="88">
        <v>0.8</v>
      </c>
      <c r="N59" s="87">
        <v>0.8</v>
      </c>
      <c r="O59" s="88">
        <v>0.8</v>
      </c>
      <c r="P59" s="88">
        <v>0.8</v>
      </c>
      <c r="Q59" s="73"/>
      <c r="R59" s="73"/>
      <c r="S59" s="73"/>
      <c r="T59" s="73"/>
    </row>
    <row r="60" spans="1:20" x14ac:dyDescent="0.25">
      <c r="A60" s="73"/>
      <c r="B60" s="73"/>
      <c r="C60" s="73"/>
      <c r="D60" s="375" t="s">
        <v>167</v>
      </c>
      <c r="E60" s="88">
        <v>0.8</v>
      </c>
      <c r="F60" s="87">
        <v>0.8</v>
      </c>
      <c r="G60" s="88">
        <v>0.8</v>
      </c>
      <c r="H60" s="87">
        <v>0.8</v>
      </c>
      <c r="I60" s="88">
        <v>0.8</v>
      </c>
      <c r="J60" s="87">
        <v>0.8</v>
      </c>
      <c r="K60" s="88">
        <v>0.8</v>
      </c>
      <c r="L60" s="88">
        <v>0.8</v>
      </c>
      <c r="M60" s="88">
        <v>0.8</v>
      </c>
      <c r="N60" s="87">
        <v>0.8</v>
      </c>
      <c r="O60" s="88">
        <v>0.8</v>
      </c>
      <c r="P60" s="88">
        <v>0.8</v>
      </c>
      <c r="Q60" s="73"/>
      <c r="R60" s="73"/>
      <c r="S60" s="73"/>
      <c r="T60" s="73"/>
    </row>
    <row r="61" spans="1:20" x14ac:dyDescent="0.25">
      <c r="A61" s="73"/>
      <c r="B61" s="73"/>
      <c r="C61" s="73"/>
      <c r="D61" s="375" t="s">
        <v>168</v>
      </c>
      <c r="E61" s="88">
        <v>0.8</v>
      </c>
      <c r="F61" s="87">
        <v>0.8</v>
      </c>
      <c r="G61" s="88">
        <v>0.8</v>
      </c>
      <c r="H61" s="87">
        <v>0.8</v>
      </c>
      <c r="I61" s="88">
        <v>0.8</v>
      </c>
      <c r="J61" s="87">
        <v>0.8</v>
      </c>
      <c r="K61" s="88">
        <v>0.8</v>
      </c>
      <c r="L61" s="88">
        <v>0.8</v>
      </c>
      <c r="M61" s="88">
        <v>0.8</v>
      </c>
      <c r="N61" s="87">
        <v>0.8</v>
      </c>
      <c r="O61" s="88">
        <v>0.8</v>
      </c>
      <c r="P61" s="88">
        <v>0.8</v>
      </c>
      <c r="Q61" s="73"/>
      <c r="R61" s="73"/>
      <c r="S61" s="73"/>
      <c r="T61" s="73"/>
    </row>
    <row r="62" spans="1:20" x14ac:dyDescent="0.25"/>
    <row r="63" spans="1:20" x14ac:dyDescent="0.25"/>
    <row r="64" spans="1:20" x14ac:dyDescent="0.25"/>
    <row r="65" hidden="1" x14ac:dyDescent="0.25"/>
  </sheetData>
  <pageMargins left="0.75" right="0.75" top="1" bottom="1" header="0.5" footer="0.5"/>
  <pageSetup scale="70" orientation="portrait" r:id="rId1"/>
  <headerFooter alignWithMargins="0"/>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59999389629810485"/>
    <pageSetUpPr fitToPage="1"/>
  </sheetPr>
  <dimension ref="A1:B35"/>
  <sheetViews>
    <sheetView zoomScale="80" zoomScaleNormal="80" workbookViewId="0">
      <pane xSplit="1" ySplit="2" topLeftCell="B3" activePane="bottomRight" state="frozen"/>
      <selection pane="topRight" activeCell="B1" sqref="B1"/>
      <selection pane="bottomLeft" activeCell="A4" sqref="A4"/>
      <selection pane="bottomRight" activeCell="B3" sqref="B3"/>
    </sheetView>
  </sheetViews>
  <sheetFormatPr defaultColWidth="9" defaultRowHeight="12.5" x14ac:dyDescent="0.25"/>
  <cols>
    <col min="1" max="1" width="19.08984375" style="101" customWidth="1"/>
    <col min="2" max="2" width="183.54296875" style="101" customWidth="1"/>
    <col min="3" max="16384" width="9" style="101"/>
  </cols>
  <sheetData>
    <row r="1" spans="1:2" ht="15.5" x14ac:dyDescent="0.35">
      <c r="A1" s="386" t="s">
        <v>529</v>
      </c>
      <c r="B1" s="387"/>
    </row>
    <row r="2" spans="1:2" ht="18.899999999999999" customHeight="1" x14ac:dyDescent="0.35">
      <c r="A2" s="262" t="s">
        <v>527</v>
      </c>
      <c r="B2" s="263" t="s">
        <v>528</v>
      </c>
    </row>
    <row r="3" spans="1:2" ht="44.25" customHeight="1" x14ac:dyDescent="0.25">
      <c r="A3" s="256" t="s">
        <v>349</v>
      </c>
      <c r="B3" s="257" t="s">
        <v>484</v>
      </c>
    </row>
    <row r="4" spans="1:2" ht="25.5" x14ac:dyDescent="0.25">
      <c r="A4" s="258" t="s">
        <v>353</v>
      </c>
      <c r="B4" s="260" t="s">
        <v>350</v>
      </c>
    </row>
    <row r="5" spans="1:2" ht="63" x14ac:dyDescent="0.25">
      <c r="A5" s="256" t="s">
        <v>381</v>
      </c>
      <c r="B5" s="257" t="s">
        <v>461</v>
      </c>
    </row>
    <row r="6" spans="1:2" ht="50.5" x14ac:dyDescent="0.25">
      <c r="A6" s="258" t="s">
        <v>438</v>
      </c>
      <c r="B6" s="260" t="s">
        <v>479</v>
      </c>
    </row>
    <row r="7" spans="1:2" ht="25.5" x14ac:dyDescent="0.25">
      <c r="A7" s="256" t="s">
        <v>351</v>
      </c>
      <c r="B7" s="257" t="s">
        <v>352</v>
      </c>
    </row>
    <row r="8" spans="1:2" ht="76" x14ac:dyDescent="0.25">
      <c r="A8" s="259" t="s">
        <v>459</v>
      </c>
      <c r="B8" s="261" t="s">
        <v>460</v>
      </c>
    </row>
    <row r="9" spans="1:2" ht="63" x14ac:dyDescent="0.25">
      <c r="A9" s="256" t="s">
        <v>457</v>
      </c>
      <c r="B9" s="257" t="s">
        <v>458</v>
      </c>
    </row>
    <row r="10" spans="1:2" ht="69.650000000000006" customHeight="1" x14ac:dyDescent="0.25">
      <c r="A10" s="259" t="s">
        <v>354</v>
      </c>
      <c r="B10" s="261" t="s">
        <v>531</v>
      </c>
    </row>
    <row r="11" spans="1:2" ht="150" x14ac:dyDescent="0.25">
      <c r="A11" s="256" t="s">
        <v>355</v>
      </c>
      <c r="B11" s="257" t="s">
        <v>536</v>
      </c>
    </row>
    <row r="12" spans="1:2" ht="125" x14ac:dyDescent="0.25">
      <c r="A12" s="259" t="s">
        <v>475</v>
      </c>
      <c r="B12" s="261" t="s">
        <v>532</v>
      </c>
    </row>
    <row r="13" spans="1:2" ht="125" x14ac:dyDescent="0.25">
      <c r="A13" s="256" t="s">
        <v>356</v>
      </c>
      <c r="B13" s="257" t="s">
        <v>533</v>
      </c>
    </row>
    <row r="14" spans="1:2" ht="50.5" x14ac:dyDescent="0.25">
      <c r="A14" s="259" t="s">
        <v>357</v>
      </c>
      <c r="B14" s="261" t="s">
        <v>481</v>
      </c>
    </row>
    <row r="15" spans="1:2" ht="125" x14ac:dyDescent="0.25">
      <c r="A15" s="256" t="s">
        <v>358</v>
      </c>
      <c r="B15" s="257" t="s">
        <v>534</v>
      </c>
    </row>
    <row r="16" spans="1:2" ht="69.650000000000006" customHeight="1" x14ac:dyDescent="0.25">
      <c r="A16" s="259" t="s">
        <v>485</v>
      </c>
      <c r="B16" s="261" t="s">
        <v>481</v>
      </c>
    </row>
    <row r="17" spans="1:2" ht="76" x14ac:dyDescent="0.25">
      <c r="A17" s="256" t="s">
        <v>464</v>
      </c>
      <c r="B17" s="257" t="s">
        <v>522</v>
      </c>
    </row>
    <row r="18" spans="1:2" ht="125" x14ac:dyDescent="0.25">
      <c r="A18" s="259" t="s">
        <v>359</v>
      </c>
      <c r="B18" s="261" t="s">
        <v>539</v>
      </c>
    </row>
    <row r="19" spans="1:2" ht="225" x14ac:dyDescent="0.25">
      <c r="A19" s="256" t="s">
        <v>360</v>
      </c>
      <c r="B19" s="257" t="s">
        <v>540</v>
      </c>
    </row>
    <row r="20" spans="1:2" ht="76" x14ac:dyDescent="0.25">
      <c r="A20" s="258" t="s">
        <v>361</v>
      </c>
      <c r="B20" s="260" t="s">
        <v>526</v>
      </c>
    </row>
    <row r="21" spans="1:2" ht="187.5" x14ac:dyDescent="0.25">
      <c r="A21" s="256" t="s">
        <v>393</v>
      </c>
      <c r="B21" s="257" t="s">
        <v>535</v>
      </c>
    </row>
    <row r="22" spans="1:2" ht="375.5" x14ac:dyDescent="0.25">
      <c r="A22" s="259" t="s">
        <v>394</v>
      </c>
      <c r="B22" s="261" t="s">
        <v>472</v>
      </c>
    </row>
    <row r="23" spans="1:2" ht="302" customHeight="1" x14ac:dyDescent="0.25">
      <c r="A23" s="256" t="s">
        <v>395</v>
      </c>
      <c r="B23" s="257" t="s">
        <v>456</v>
      </c>
    </row>
    <row r="24" spans="1:2" ht="125.5" x14ac:dyDescent="0.25">
      <c r="A24" s="258" t="s">
        <v>396</v>
      </c>
      <c r="B24" s="260" t="s">
        <v>470</v>
      </c>
    </row>
    <row r="25" spans="1:2" ht="75.5" x14ac:dyDescent="0.25">
      <c r="A25" s="256" t="s">
        <v>469</v>
      </c>
      <c r="B25" s="257" t="s">
        <v>439</v>
      </c>
    </row>
    <row r="26" spans="1:2" ht="50.5" x14ac:dyDescent="0.25">
      <c r="A26" s="258" t="s">
        <v>397</v>
      </c>
      <c r="B26" s="260" t="s">
        <v>398</v>
      </c>
    </row>
    <row r="27" spans="1:2" ht="88" x14ac:dyDescent="0.25">
      <c r="A27" s="256" t="s">
        <v>399</v>
      </c>
      <c r="B27" s="257" t="s">
        <v>471</v>
      </c>
    </row>
    <row r="28" spans="1:2" ht="75" x14ac:dyDescent="0.25">
      <c r="A28" s="258" t="s">
        <v>400</v>
      </c>
      <c r="B28" s="260" t="s">
        <v>530</v>
      </c>
    </row>
    <row r="29" spans="1:2" ht="50.5" x14ac:dyDescent="0.25">
      <c r="A29" s="256" t="s">
        <v>401</v>
      </c>
      <c r="B29" s="257" t="s">
        <v>402</v>
      </c>
    </row>
    <row r="30" spans="1:2" ht="88" x14ac:dyDescent="0.25">
      <c r="A30" s="258" t="s">
        <v>403</v>
      </c>
      <c r="B30" s="260" t="s">
        <v>404</v>
      </c>
    </row>
    <row r="31" spans="1:2" ht="100.5" x14ac:dyDescent="0.25">
      <c r="A31" s="254" t="s">
        <v>405</v>
      </c>
      <c r="B31" s="255" t="s">
        <v>440</v>
      </c>
    </row>
    <row r="32" spans="1:2" ht="38" x14ac:dyDescent="0.25">
      <c r="A32" s="258" t="s">
        <v>406</v>
      </c>
      <c r="B32" s="260" t="s">
        <v>474</v>
      </c>
    </row>
    <row r="33" spans="1:2" ht="25.5" x14ac:dyDescent="0.25">
      <c r="A33" s="254" t="s">
        <v>407</v>
      </c>
      <c r="B33" s="255" t="s">
        <v>391</v>
      </c>
    </row>
    <row r="34" spans="1:2" ht="38" x14ac:dyDescent="0.25">
      <c r="A34" s="258" t="s">
        <v>408</v>
      </c>
      <c r="B34" s="260" t="s">
        <v>409</v>
      </c>
    </row>
    <row r="35" spans="1:2" ht="191" x14ac:dyDescent="0.25">
      <c r="A35" s="256" t="s">
        <v>410</v>
      </c>
      <c r="B35" s="257" t="s">
        <v>525</v>
      </c>
    </row>
  </sheetData>
  <pageMargins left="0.25" right="0.25" top="0.75" bottom="0.75" header="0.3" footer="0.3"/>
  <pageSetup scale="83" fitToHeight="0" orientation="landscape" r:id="rId1"/>
  <headerFooter>
    <oddFooter>&amp;L&amp;F&amp;CPage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sheetPr>
  <dimension ref="A1:F26"/>
  <sheetViews>
    <sheetView topLeftCell="B1" zoomScale="80" zoomScaleNormal="80" workbookViewId="0">
      <pane xSplit="1" ySplit="3" topLeftCell="C4" activePane="bottomRight" state="frozen"/>
      <selection activeCell="B1" sqref="B1"/>
      <selection pane="topRight" activeCell="C1" sqref="C1"/>
      <selection pane="bottomLeft" activeCell="B4" sqref="B4"/>
      <selection pane="bottomRight" activeCell="B20" sqref="B20"/>
    </sheetView>
  </sheetViews>
  <sheetFormatPr defaultColWidth="0" defaultRowHeight="12.5" zeroHeight="1" x14ac:dyDescent="0.25"/>
  <cols>
    <col min="1" max="1" width="0.453125" style="44" hidden="1" customWidth="1"/>
    <col min="2" max="2" width="28.453125" style="44" customWidth="1"/>
    <col min="3" max="3" width="60.54296875" style="44" customWidth="1"/>
    <col min="4" max="4" width="9" style="44" customWidth="1"/>
    <col min="5" max="6" width="0" style="44" hidden="1" customWidth="1"/>
    <col min="7" max="16384" width="9" style="44" hidden="1"/>
  </cols>
  <sheetData>
    <row r="1" spans="2:6" ht="19.5" thickBot="1" x14ac:dyDescent="0.3">
      <c r="B1" s="77" t="s">
        <v>276</v>
      </c>
      <c r="C1" s="78"/>
    </row>
    <row r="2" spans="2:6" x14ac:dyDescent="0.25"/>
    <row r="3" spans="2:6" ht="13" x14ac:dyDescent="0.3">
      <c r="B3" s="270" t="s">
        <v>279</v>
      </c>
      <c r="C3" s="271" t="s">
        <v>281</v>
      </c>
      <c r="F3" s="45"/>
    </row>
    <row r="4" spans="2:6" ht="13" x14ac:dyDescent="0.25">
      <c r="B4" s="264" t="s">
        <v>45</v>
      </c>
      <c r="C4" s="267"/>
    </row>
    <row r="5" spans="2:6" ht="13" x14ac:dyDescent="0.25">
      <c r="B5" s="264" t="s">
        <v>185</v>
      </c>
      <c r="C5" s="267"/>
    </row>
    <row r="6" spans="2:6" ht="13" x14ac:dyDescent="0.25">
      <c r="B6" s="264" t="s">
        <v>186</v>
      </c>
      <c r="C6" s="267"/>
    </row>
    <row r="7" spans="2:6" ht="13" x14ac:dyDescent="0.25">
      <c r="B7" s="264" t="s">
        <v>103</v>
      </c>
      <c r="C7" s="267"/>
    </row>
    <row r="8" spans="2:6" ht="13" x14ac:dyDescent="0.25">
      <c r="B8" s="264" t="s">
        <v>36</v>
      </c>
      <c r="C8" s="267"/>
    </row>
    <row r="9" spans="2:6" ht="13" x14ac:dyDescent="0.25">
      <c r="B9" s="264" t="s">
        <v>41</v>
      </c>
      <c r="C9" s="267"/>
    </row>
    <row r="10" spans="2:6" ht="13" x14ac:dyDescent="0.25">
      <c r="B10" s="264" t="s">
        <v>54</v>
      </c>
      <c r="C10" s="267"/>
    </row>
    <row r="11" spans="2:6" ht="13" x14ac:dyDescent="0.25">
      <c r="B11" s="264" t="s">
        <v>280</v>
      </c>
      <c r="C11" s="267"/>
    </row>
    <row r="12" spans="2:6" ht="13" x14ac:dyDescent="0.25">
      <c r="B12" s="264" t="s">
        <v>35</v>
      </c>
      <c r="C12" s="267" t="s">
        <v>107</v>
      </c>
    </row>
    <row r="13" spans="2:6" ht="13" x14ac:dyDescent="0.25">
      <c r="B13" s="264" t="s">
        <v>50</v>
      </c>
      <c r="C13" s="267"/>
    </row>
    <row r="14" spans="2:6" ht="13" x14ac:dyDescent="0.25">
      <c r="B14" s="264" t="s">
        <v>51</v>
      </c>
      <c r="C14" s="267"/>
    </row>
    <row r="15" spans="2:6" ht="13" x14ac:dyDescent="0.25">
      <c r="B15" s="264" t="s">
        <v>187</v>
      </c>
      <c r="C15" s="267" t="s">
        <v>110</v>
      </c>
    </row>
    <row r="16" spans="2:6" ht="13" x14ac:dyDescent="0.25">
      <c r="B16" s="265" t="s">
        <v>378</v>
      </c>
      <c r="C16" s="268"/>
    </row>
    <row r="17" spans="2:3" ht="13" x14ac:dyDescent="0.25">
      <c r="B17" s="266" t="s">
        <v>387</v>
      </c>
      <c r="C17" s="269"/>
    </row>
    <row r="18" spans="2:3" ht="13" x14ac:dyDescent="0.25">
      <c r="B18" s="264" t="s">
        <v>188</v>
      </c>
      <c r="C18" s="267"/>
    </row>
    <row r="19" spans="2:3" ht="13" x14ac:dyDescent="0.25">
      <c r="B19" s="264" t="s">
        <v>53</v>
      </c>
      <c r="C19" s="267"/>
    </row>
    <row r="20" spans="2:3" ht="13" x14ac:dyDescent="0.3">
      <c r="B20" s="36"/>
    </row>
    <row r="21" spans="2:3" ht="13" x14ac:dyDescent="0.3">
      <c r="B21" s="36"/>
    </row>
    <row r="22" spans="2:3" ht="13" x14ac:dyDescent="0.3">
      <c r="B22" s="36"/>
    </row>
    <row r="23" spans="2:3" x14ac:dyDescent="0.25">
      <c r="B23" s="75"/>
    </row>
    <row r="24" spans="2:3" x14ac:dyDescent="0.25">
      <c r="B24" s="76"/>
    </row>
    <row r="25" spans="2:3" x14ac:dyDescent="0.25">
      <c r="B25" s="75"/>
    </row>
    <row r="26" spans="2:3" x14ac:dyDescent="0.25"/>
  </sheetData>
  <dataValidations count="1">
    <dataValidation type="list" allowBlank="1" showInputMessage="1" showErrorMessage="1" sqref="C15:C18" xr:uid="{00000000-0002-0000-0200-000000000000}">
      <formula1>YES_NO_LIST</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xr:uid="{00000000-0002-0000-0200-000001000000}">
          <x14:formula1>
            <xm:f>'Reference Tables'!$D$3:$D$61</xm:f>
          </x14:formula1>
          <xm:sqref>C12:C13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7030A0"/>
    <pageSetUpPr autoPageBreaks="0" fitToPage="1"/>
  </sheetPr>
  <dimension ref="A1:AZ187"/>
  <sheetViews>
    <sheetView zoomScale="80" zoomScaleNormal="80" workbookViewId="0">
      <pane xSplit="2" ySplit="3" topLeftCell="C24" activePane="bottomRight" state="frozen"/>
      <selection activeCell="A3" sqref="A3:XFD3"/>
      <selection pane="topRight" activeCell="A3" sqref="A3:XFD3"/>
      <selection pane="bottomLeft" activeCell="A3" sqref="A3:XFD3"/>
      <selection pane="bottomRight" activeCell="C186" sqref="C186"/>
    </sheetView>
  </sheetViews>
  <sheetFormatPr defaultColWidth="0" defaultRowHeight="12.5" zeroHeight="1" x14ac:dyDescent="0.25"/>
  <cols>
    <col min="1" max="1" width="1.08984375" style="35" hidden="1" customWidth="1"/>
    <col min="2" max="2" width="74.81640625" style="12" customWidth="1"/>
    <col min="3" max="3" width="15" style="12" customWidth="1"/>
    <col min="4" max="5" width="20.453125" style="3" customWidth="1"/>
    <col min="6" max="6" width="20.453125" style="5" customWidth="1"/>
    <col min="7" max="10" width="20.453125" style="3" customWidth="1"/>
    <col min="11" max="11" width="20.453125" style="5" customWidth="1"/>
    <col min="12" max="15" width="20.453125" style="3" customWidth="1"/>
    <col min="16" max="16" width="20.453125" style="5" customWidth="1"/>
    <col min="17" max="18" width="20.453125" style="3" customWidth="1"/>
    <col min="19" max="20" width="20.54296875" style="3" customWidth="1"/>
    <col min="21" max="21" width="20.54296875" style="5" customWidth="1"/>
    <col min="22" max="23" width="20.54296875" style="3" customWidth="1"/>
    <col min="24" max="24" width="20.54296875" style="5" customWidth="1"/>
    <col min="25" max="26" width="20.54296875" style="3" customWidth="1"/>
    <col min="27" max="27" width="20.54296875" style="5" customWidth="1"/>
    <col min="28" max="28" width="20.453125" style="5" customWidth="1"/>
    <col min="29" max="29" width="20.453125" style="3" customWidth="1"/>
    <col min="30" max="30" width="20.453125" style="5" customWidth="1"/>
    <col min="31" max="34" width="20.453125" style="3" customWidth="1"/>
    <col min="35" max="35" width="20.453125" style="5" customWidth="1"/>
    <col min="36" max="39" width="20.453125" style="3" customWidth="1"/>
    <col min="40" max="40" width="20.453125" style="5" customWidth="1"/>
    <col min="41" max="47" width="20.453125" style="3" customWidth="1"/>
    <col min="48" max="50" width="9.453125" style="3" customWidth="1"/>
    <col min="51" max="52" width="0" style="3" hidden="1" customWidth="1"/>
    <col min="53" max="16384" width="9.453125" style="3" hidden="1"/>
  </cols>
  <sheetData>
    <row r="1" spans="1:47" ht="19.5" thickBot="1" x14ac:dyDescent="0.3">
      <c r="B1" s="80" t="s">
        <v>277</v>
      </c>
      <c r="D1" s="1"/>
    </row>
    <row r="2" spans="1:47" x14ac:dyDescent="0.25"/>
    <row r="3" spans="1:47" s="35" customFormat="1" ht="84.5" thickBot="1" x14ac:dyDescent="0.3">
      <c r="B3" s="285" t="s">
        <v>279</v>
      </c>
      <c r="C3" s="286" t="s">
        <v>189</v>
      </c>
      <c r="D3" s="287" t="s">
        <v>487</v>
      </c>
      <c r="E3" s="288" t="s">
        <v>501</v>
      </c>
      <c r="F3" s="288" t="s">
        <v>502</v>
      </c>
      <c r="G3" s="288" t="s">
        <v>327</v>
      </c>
      <c r="H3" s="288" t="s">
        <v>328</v>
      </c>
      <c r="I3" s="287" t="s">
        <v>488</v>
      </c>
      <c r="J3" s="288" t="s">
        <v>503</v>
      </c>
      <c r="K3" s="288" t="s">
        <v>504</v>
      </c>
      <c r="L3" s="288" t="s">
        <v>329</v>
      </c>
      <c r="M3" s="288" t="s">
        <v>330</v>
      </c>
      <c r="N3" s="287" t="s">
        <v>489</v>
      </c>
      <c r="O3" s="288" t="s">
        <v>505</v>
      </c>
      <c r="P3" s="288" t="s">
        <v>506</v>
      </c>
      <c r="Q3" s="288" t="s">
        <v>331</v>
      </c>
      <c r="R3" s="288" t="s">
        <v>332</v>
      </c>
      <c r="S3" s="287" t="s">
        <v>490</v>
      </c>
      <c r="T3" s="288" t="s">
        <v>507</v>
      </c>
      <c r="U3" s="288" t="s">
        <v>508</v>
      </c>
      <c r="V3" s="287" t="s">
        <v>491</v>
      </c>
      <c r="W3" s="288" t="s">
        <v>509</v>
      </c>
      <c r="X3" s="288" t="s">
        <v>510</v>
      </c>
      <c r="Y3" s="287" t="s">
        <v>492</v>
      </c>
      <c r="Z3" s="288" t="s">
        <v>511</v>
      </c>
      <c r="AA3" s="288" t="s">
        <v>512</v>
      </c>
      <c r="AB3" s="287" t="s">
        <v>493</v>
      </c>
      <c r="AC3" s="288" t="s">
        <v>513</v>
      </c>
      <c r="AD3" s="288" t="s">
        <v>514</v>
      </c>
      <c r="AE3" s="288" t="s">
        <v>333</v>
      </c>
      <c r="AF3" s="288" t="s">
        <v>334</v>
      </c>
      <c r="AG3" s="287" t="s">
        <v>494</v>
      </c>
      <c r="AH3" s="288" t="s">
        <v>515</v>
      </c>
      <c r="AI3" s="288" t="s">
        <v>516</v>
      </c>
      <c r="AJ3" s="288" t="s">
        <v>335</v>
      </c>
      <c r="AK3" s="288" t="s">
        <v>336</v>
      </c>
      <c r="AL3" s="287" t="s">
        <v>495</v>
      </c>
      <c r="AM3" s="288" t="s">
        <v>517</v>
      </c>
      <c r="AN3" s="288" t="s">
        <v>518</v>
      </c>
      <c r="AO3" s="288" t="s">
        <v>326</v>
      </c>
      <c r="AP3" s="288" t="s">
        <v>337</v>
      </c>
      <c r="AQ3" s="287" t="s">
        <v>496</v>
      </c>
      <c r="AR3" s="289" t="s">
        <v>497</v>
      </c>
      <c r="AS3" s="289" t="s">
        <v>498</v>
      </c>
      <c r="AT3" s="289" t="s">
        <v>499</v>
      </c>
      <c r="AU3" s="287" t="s">
        <v>500</v>
      </c>
    </row>
    <row r="4" spans="1:47" ht="17" thickBot="1" x14ac:dyDescent="0.3">
      <c r="B4" s="60" t="s">
        <v>190</v>
      </c>
      <c r="C4" s="60"/>
      <c r="D4" s="102"/>
      <c r="E4" s="103"/>
      <c r="F4" s="103"/>
      <c r="G4" s="103"/>
      <c r="H4" s="103"/>
      <c r="I4" s="102"/>
      <c r="J4" s="103"/>
      <c r="K4" s="103"/>
      <c r="L4" s="103"/>
      <c r="M4" s="103"/>
      <c r="N4" s="102"/>
      <c r="O4" s="103"/>
      <c r="P4" s="103"/>
      <c r="Q4" s="103"/>
      <c r="R4" s="103"/>
      <c r="S4" s="102"/>
      <c r="T4" s="103"/>
      <c r="U4" s="103"/>
      <c r="V4" s="102"/>
      <c r="W4" s="103"/>
      <c r="X4" s="103"/>
      <c r="Y4" s="102"/>
      <c r="Z4" s="103"/>
      <c r="AA4" s="103"/>
      <c r="AB4" s="102"/>
      <c r="AC4" s="103"/>
      <c r="AD4" s="103"/>
      <c r="AE4" s="103"/>
      <c r="AF4" s="103"/>
      <c r="AG4" s="102"/>
      <c r="AH4" s="103"/>
      <c r="AI4" s="103"/>
      <c r="AJ4" s="103"/>
      <c r="AK4" s="103"/>
      <c r="AL4" s="102"/>
      <c r="AM4" s="103"/>
      <c r="AN4" s="103"/>
      <c r="AO4" s="103"/>
      <c r="AP4" s="103"/>
      <c r="AQ4" s="102"/>
      <c r="AR4" s="104"/>
      <c r="AS4" s="104"/>
      <c r="AT4" s="104"/>
      <c r="AU4" s="102"/>
    </row>
    <row r="5" spans="1:47" ht="13" thickTop="1" x14ac:dyDescent="0.25">
      <c r="B5" s="272" t="s">
        <v>191</v>
      </c>
      <c r="C5" s="61"/>
      <c r="D5" s="105">
        <f>SUM('Pt 2 Premium and Claims'!D$5,'Pt 2 Premium and Claims'!D$6,-'Pt 2 Premium and Claims'!D$7,-'Pt 2 Premium and Claims'!D$13,'Pt 2 Premium and Claims'!D$14:'Pt 2 Premium and Claims'!D$17)</f>
        <v>0</v>
      </c>
      <c r="E5" s="106">
        <f>SUM('Pt 2 Premium and Claims'!E$5,'Pt 2 Premium and Claims'!E$6,-'Pt 2 Premium and Claims'!E$7,-'Pt 2 Premium and Claims'!E$13,'Pt 2 Premium and Claims'!E$14:'Pt 2 Premium and Claims'!E$17)</f>
        <v>0</v>
      </c>
      <c r="F5" s="106">
        <f>SUM('Pt 2 Premium and Claims'!F$5,'Pt 2 Premium and Claims'!F$6,-'Pt 2 Premium and Claims'!F$7,-'Pt 2 Premium and Claims'!F$13,'Pt 2 Premium and Claims'!F$14:'Pt 2 Premium and Claims'!F$17)</f>
        <v>0</v>
      </c>
      <c r="G5" s="106">
        <f>SUM('Pt 2 Premium and Claims'!G$5,'Pt 2 Premium and Claims'!G$6,-'Pt 2 Premium and Claims'!G$7,-'Pt 2 Premium and Claims'!G$13,'Pt 2 Premium and Claims'!G$14:'Pt 2 Premium and Claims'!G$17)</f>
        <v>0</v>
      </c>
      <c r="H5" s="106">
        <f>SUM('Pt 2 Premium and Claims'!H$5,'Pt 2 Premium and Claims'!H$6,-'Pt 2 Premium and Claims'!H$7,-'Pt 2 Premium and Claims'!H$13,'Pt 2 Premium and Claims'!H$14:'Pt 2 Premium and Claims'!H$17)</f>
        <v>0</v>
      </c>
      <c r="I5" s="105">
        <f>SUM('Pt 2 Premium and Claims'!I$5,'Pt 2 Premium and Claims'!I$6,-'Pt 2 Premium and Claims'!I$7,-'Pt 2 Premium and Claims'!I$13,'Pt 2 Premium and Claims'!I$14,'Pt 2 Premium and Claims'!I$16:'Pt 2 Premium and Claims'!I$17)</f>
        <v>0</v>
      </c>
      <c r="J5" s="106">
        <f>SUM('Pt 2 Premium and Claims'!J$5,'Pt 2 Premium and Claims'!J$6,-'Pt 2 Premium and Claims'!J$7,-'Pt 2 Premium and Claims'!J$13,'Pt 2 Premium and Claims'!J$14,'Pt 2 Premium and Claims'!J$16:'Pt 2 Premium and Claims'!J$17)</f>
        <v>0</v>
      </c>
      <c r="K5" s="106">
        <f>SUM('Pt 2 Premium and Claims'!K$5,'Pt 2 Premium and Claims'!K$6,-'Pt 2 Premium and Claims'!K$7,-'Pt 2 Premium and Claims'!K$13,'Pt 2 Premium and Claims'!K$14,'Pt 2 Premium and Claims'!K$16:'Pt 2 Premium and Claims'!K$17)</f>
        <v>0</v>
      </c>
      <c r="L5" s="106">
        <f>SUM('Pt 2 Premium and Claims'!L$5,'Pt 2 Premium and Claims'!L$6,-'Pt 2 Premium and Claims'!L$7,-'Pt 2 Premium and Claims'!L$13,'Pt 2 Premium and Claims'!L$14,'Pt 2 Premium and Claims'!L$16:'Pt 2 Premium and Claims'!L$17)</f>
        <v>0</v>
      </c>
      <c r="M5" s="106">
        <f>SUM('Pt 2 Premium and Claims'!M$5,'Pt 2 Premium and Claims'!M$6,-'Pt 2 Premium and Claims'!M$7,-'Pt 2 Premium and Claims'!M$13,'Pt 2 Premium and Claims'!M$14,'Pt 2 Premium and Claims'!M$16:'Pt 2 Premium and Claims'!M$17)</f>
        <v>0</v>
      </c>
      <c r="N5" s="105">
        <f>SUM('Pt 2 Premium and Claims'!N$5,'Pt 2 Premium and Claims'!N$6,-'Pt 2 Premium and Claims'!N$7,-'Pt 2 Premium and Claims'!N$13,'Pt 2 Premium and Claims'!N$14)</f>
        <v>0</v>
      </c>
      <c r="O5" s="106">
        <f>SUM('Pt 2 Premium and Claims'!O$5,'Pt 2 Premium and Claims'!O$6,-'Pt 2 Premium and Claims'!O$7,-'Pt 2 Premium and Claims'!O$13,'Pt 2 Premium and Claims'!O$14)</f>
        <v>0</v>
      </c>
      <c r="P5" s="106">
        <f>SUM('Pt 2 Premium and Claims'!P$5,'Pt 2 Premium and Claims'!P$6,-'Pt 2 Premium and Claims'!P$7,-'Pt 2 Premium and Claims'!P$13,'Pt 2 Premium and Claims'!P$14)</f>
        <v>0</v>
      </c>
      <c r="Q5" s="106">
        <f>SUM('Pt 2 Premium and Claims'!Q$5,'Pt 2 Premium and Claims'!Q$6,-'Pt 2 Premium and Claims'!Q$7,-'Pt 2 Premium and Claims'!Q$13,'Pt 2 Premium and Claims'!Q$14)</f>
        <v>0</v>
      </c>
      <c r="R5" s="106">
        <f>SUM('Pt 2 Premium and Claims'!R$5,'Pt 2 Premium and Claims'!R$6,-'Pt 2 Premium and Claims'!R$7,-'Pt 2 Premium and Claims'!R$13,'Pt 2 Premium and Claims'!R$14)</f>
        <v>0</v>
      </c>
      <c r="S5" s="105">
        <f>SUM('Pt 2 Premium and Claims'!S$5,'Pt 2 Premium and Claims'!S$6,-'Pt 2 Premium and Claims'!S$7,-'Pt 2 Premium and Claims'!S$13,'Pt 2 Premium and Claims'!S$14)</f>
        <v>0</v>
      </c>
      <c r="T5" s="106">
        <f>SUM('Pt 2 Premium and Claims'!T$5,'Pt 2 Premium and Claims'!T$6,-'Pt 2 Premium and Claims'!T$7,-'Pt 2 Premium and Claims'!T$13,'Pt 2 Premium and Claims'!T$14)</f>
        <v>0</v>
      </c>
      <c r="U5" s="106">
        <f>SUM('Pt 2 Premium and Claims'!U$5,'Pt 2 Premium and Claims'!U$6,-'Pt 2 Premium and Claims'!U$7,-'Pt 2 Premium and Claims'!U$13,'Pt 2 Premium and Claims'!U$14)</f>
        <v>0</v>
      </c>
      <c r="V5" s="105">
        <f>SUM('Pt 2 Premium and Claims'!V$5,'Pt 2 Premium and Claims'!V$6,-'Pt 2 Premium and Claims'!V$7,-'Pt 2 Premium and Claims'!V$13,'Pt 2 Premium and Claims'!V$14)</f>
        <v>0</v>
      </c>
      <c r="W5" s="106">
        <f>SUM('Pt 2 Premium and Claims'!W$5,'Pt 2 Premium and Claims'!W$6,-'Pt 2 Premium and Claims'!W$7,-'Pt 2 Premium and Claims'!W$13,'Pt 2 Premium and Claims'!W$14)</f>
        <v>0</v>
      </c>
      <c r="X5" s="106">
        <f>SUM('Pt 2 Premium and Claims'!X$5,'Pt 2 Premium and Claims'!X$6,-'Pt 2 Premium and Claims'!X$7,-'Pt 2 Premium and Claims'!X$13,'Pt 2 Premium and Claims'!X$14)</f>
        <v>0</v>
      </c>
      <c r="Y5" s="105">
        <f>SUM('Pt 2 Premium and Claims'!Y$5,'Pt 2 Premium and Claims'!Y$6,-'Pt 2 Premium and Claims'!Y$7,-'Pt 2 Premium and Claims'!Y$13,'Pt 2 Premium and Claims'!Y$14)</f>
        <v>0</v>
      </c>
      <c r="Z5" s="106">
        <f>SUM('Pt 2 Premium and Claims'!Z$5,'Pt 2 Premium and Claims'!Z$6,-'Pt 2 Premium and Claims'!Z$7,-'Pt 2 Premium and Claims'!Z$13,'Pt 2 Premium and Claims'!Z$14)</f>
        <v>0</v>
      </c>
      <c r="AA5" s="106">
        <f>SUM('Pt 2 Premium and Claims'!AA$5,'Pt 2 Premium and Claims'!AA$6,-'Pt 2 Premium and Claims'!AA$7,-'Pt 2 Premium and Claims'!AA$13,'Pt 2 Premium and Claims'!AA$14)</f>
        <v>0</v>
      </c>
      <c r="AB5" s="105">
        <f>SUM('Pt 2 Premium and Claims'!AB$5,'Pt 2 Premium and Claims'!AB$6,-'Pt 2 Premium and Claims'!AB$7,-'Pt 2 Premium and Claims'!AB$13,'Pt 2 Premium and Claims'!AB$14,'Pt 2 Premium and Claims'!AB$16:'Pt 2 Premium and Claims'!AB$17)</f>
        <v>0</v>
      </c>
      <c r="AC5" s="107"/>
      <c r="AD5" s="107"/>
      <c r="AE5" s="107"/>
      <c r="AF5" s="108"/>
      <c r="AG5" s="105">
        <f>SUM('Pt 2 Premium and Claims'!AG$5,'Pt 2 Premium and Claims'!AG$6,-'Pt 2 Premium and Claims'!AG$7,-'Pt 2 Premium and Claims'!AG$13,'Pt 2 Premium and Claims'!AG$14)</f>
        <v>0</v>
      </c>
      <c r="AH5" s="107"/>
      <c r="AI5" s="107"/>
      <c r="AJ5" s="107"/>
      <c r="AK5" s="108"/>
      <c r="AL5" s="105">
        <f>SUM('Pt 2 Premium and Claims'!AL$5,'Pt 2 Premium and Claims'!AL$6,-'Pt 2 Premium and Claims'!AL$7,-'Pt 2 Premium and Claims'!AL$13,'Pt 2 Premium and Claims'!AL$14)</f>
        <v>0</v>
      </c>
      <c r="AM5" s="106">
        <f>SUM('Pt 2 Premium and Claims'!AM$5,'Pt 2 Premium and Claims'!AM$6,-'Pt 2 Premium and Claims'!AM$7,-'Pt 2 Premium and Claims'!AM$13,'Pt 2 Premium and Claims'!AM$14)</f>
        <v>0</v>
      </c>
      <c r="AN5" s="106">
        <f>SUM('Pt 2 Premium and Claims'!AN$5,'Pt 2 Premium and Claims'!AN$6,-'Pt 2 Premium and Claims'!AN$7,-'Pt 2 Premium and Claims'!AN$13,'Pt 2 Premium and Claims'!AN$14)</f>
        <v>0</v>
      </c>
      <c r="AO5" s="106">
        <f>SUM('Pt 2 Premium and Claims'!AO$5,'Pt 2 Premium and Claims'!AO$6,-'Pt 2 Premium and Claims'!AO$7,-'Pt 2 Premium and Claims'!AO$13,'Pt 2 Premium and Claims'!AO$14)</f>
        <v>0</v>
      </c>
      <c r="AP5" s="106">
        <f>SUM('Pt 2 Premium and Claims'!AP$5,'Pt 2 Premium and Claims'!AP$6,-'Pt 2 Premium and Claims'!AP$7,-'Pt 2 Premium and Claims'!AP$13,'Pt 2 Premium and Claims'!AP$14)</f>
        <v>0</v>
      </c>
      <c r="AQ5" s="105">
        <f>SUM('Pt 2 Premium and Claims'!AQ$5,'Pt 2 Premium and Claims'!AQ$6,-'Pt 2 Premium and Claims'!AQ$7,-'Pt 2 Premium and Claims'!AQ$13,'Pt 2 Premium and Claims'!AQ$14)</f>
        <v>0</v>
      </c>
      <c r="AR5" s="109">
        <f>SUM('Pt 2 Premium and Claims'!AR$5,'Pt 2 Premium and Claims'!AR$6,-'Pt 2 Premium and Claims'!AR$7,-'Pt 2 Premium and Claims'!AR$13,'Pt 2 Premium and Claims'!AR$14)</f>
        <v>0</v>
      </c>
      <c r="AS5" s="109">
        <f>SUM('Pt 2 Premium and Claims'!AS$5,'Pt 2 Premium and Claims'!AS$6,-'Pt 2 Premium and Claims'!AS$7,-'Pt 2 Premium and Claims'!AS$13,'Pt 2 Premium and Claims'!AS$14)</f>
        <v>0</v>
      </c>
      <c r="AT5" s="110"/>
      <c r="AU5" s="130"/>
    </row>
    <row r="6" spans="1:47" x14ac:dyDescent="0.25">
      <c r="B6" s="273" t="s">
        <v>192</v>
      </c>
      <c r="C6" s="62" t="s">
        <v>12</v>
      </c>
      <c r="D6" s="111"/>
      <c r="E6" s="112"/>
      <c r="F6" s="112"/>
      <c r="G6" s="113"/>
      <c r="H6" s="113"/>
      <c r="I6" s="111"/>
      <c r="J6" s="112"/>
      <c r="K6" s="112"/>
      <c r="L6" s="113"/>
      <c r="M6" s="113"/>
      <c r="N6" s="111"/>
      <c r="O6" s="112"/>
      <c r="P6" s="112"/>
      <c r="Q6" s="113"/>
      <c r="R6" s="113"/>
      <c r="S6" s="111"/>
      <c r="T6" s="112"/>
      <c r="U6" s="112"/>
      <c r="V6" s="111"/>
      <c r="W6" s="112"/>
      <c r="X6" s="112"/>
      <c r="Y6" s="111"/>
      <c r="Z6" s="112"/>
      <c r="AA6" s="112"/>
      <c r="AB6" s="111"/>
      <c r="AC6" s="114"/>
      <c r="AD6" s="114"/>
      <c r="AE6" s="114"/>
      <c r="AF6" s="114"/>
      <c r="AG6" s="111"/>
      <c r="AH6" s="114"/>
      <c r="AI6" s="114"/>
      <c r="AJ6" s="114"/>
      <c r="AK6" s="114"/>
      <c r="AL6" s="111"/>
      <c r="AM6" s="112"/>
      <c r="AN6" s="112"/>
      <c r="AO6" s="113"/>
      <c r="AP6" s="113"/>
      <c r="AQ6" s="111"/>
      <c r="AR6" s="115"/>
      <c r="AS6" s="115"/>
      <c r="AT6" s="116"/>
      <c r="AU6" s="122"/>
    </row>
    <row r="7" spans="1:47" x14ac:dyDescent="0.25">
      <c r="B7" s="273" t="s">
        <v>193</v>
      </c>
      <c r="C7" s="62" t="s">
        <v>13</v>
      </c>
      <c r="D7" s="111"/>
      <c r="E7" s="112"/>
      <c r="F7" s="112"/>
      <c r="G7" s="112"/>
      <c r="H7" s="112"/>
      <c r="I7" s="111"/>
      <c r="J7" s="112"/>
      <c r="K7" s="112"/>
      <c r="L7" s="112"/>
      <c r="M7" s="112"/>
      <c r="N7" s="111"/>
      <c r="O7" s="112"/>
      <c r="P7" s="112"/>
      <c r="Q7" s="112"/>
      <c r="R7" s="112"/>
      <c r="S7" s="111"/>
      <c r="T7" s="112"/>
      <c r="U7" s="112"/>
      <c r="V7" s="111"/>
      <c r="W7" s="112"/>
      <c r="X7" s="112"/>
      <c r="Y7" s="111"/>
      <c r="Z7" s="112"/>
      <c r="AA7" s="112"/>
      <c r="AB7" s="111"/>
      <c r="AC7" s="114"/>
      <c r="AD7" s="114"/>
      <c r="AE7" s="114"/>
      <c r="AF7" s="114"/>
      <c r="AG7" s="111"/>
      <c r="AH7" s="114"/>
      <c r="AI7" s="114"/>
      <c r="AJ7" s="114"/>
      <c r="AK7" s="114"/>
      <c r="AL7" s="111"/>
      <c r="AM7" s="112"/>
      <c r="AN7" s="112"/>
      <c r="AO7" s="112"/>
      <c r="AP7" s="112"/>
      <c r="AQ7" s="111"/>
      <c r="AR7" s="115"/>
      <c r="AS7" s="115"/>
      <c r="AT7" s="116"/>
      <c r="AU7" s="122"/>
    </row>
    <row r="8" spans="1:47" ht="25" x14ac:dyDescent="0.25">
      <c r="B8" s="273" t="s">
        <v>194</v>
      </c>
      <c r="C8" s="62" t="s">
        <v>55</v>
      </c>
      <c r="D8" s="111"/>
      <c r="E8" s="117"/>
      <c r="F8" s="118"/>
      <c r="G8" s="118"/>
      <c r="H8" s="118"/>
      <c r="I8" s="111"/>
      <c r="J8" s="117"/>
      <c r="K8" s="118"/>
      <c r="L8" s="118"/>
      <c r="M8" s="118"/>
      <c r="N8" s="111"/>
      <c r="O8" s="117"/>
      <c r="P8" s="118"/>
      <c r="Q8" s="118"/>
      <c r="R8" s="118"/>
      <c r="S8" s="111"/>
      <c r="T8" s="118"/>
      <c r="U8" s="118"/>
      <c r="V8" s="111"/>
      <c r="W8" s="118"/>
      <c r="X8" s="118"/>
      <c r="Y8" s="111"/>
      <c r="Z8" s="118"/>
      <c r="AA8" s="118"/>
      <c r="AB8" s="111"/>
      <c r="AC8" s="114"/>
      <c r="AD8" s="114"/>
      <c r="AE8" s="114"/>
      <c r="AF8" s="120"/>
      <c r="AG8" s="111"/>
      <c r="AH8" s="114"/>
      <c r="AI8" s="114"/>
      <c r="AJ8" s="114"/>
      <c r="AK8" s="120"/>
      <c r="AL8" s="111"/>
      <c r="AM8" s="117"/>
      <c r="AN8" s="118"/>
      <c r="AO8" s="118"/>
      <c r="AP8" s="118"/>
      <c r="AQ8" s="111"/>
      <c r="AR8" s="115"/>
      <c r="AS8" s="115"/>
      <c r="AT8" s="116"/>
      <c r="AU8" s="122"/>
    </row>
    <row r="9" spans="1:47" x14ac:dyDescent="0.25">
      <c r="B9" s="273" t="s">
        <v>195</v>
      </c>
      <c r="C9" s="62" t="s">
        <v>56</v>
      </c>
      <c r="D9" s="111"/>
      <c r="E9" s="121"/>
      <c r="F9" s="114"/>
      <c r="G9" s="114"/>
      <c r="H9" s="114"/>
      <c r="I9" s="111"/>
      <c r="J9" s="121"/>
      <c r="K9" s="114"/>
      <c r="L9" s="114"/>
      <c r="M9" s="114"/>
      <c r="N9" s="111"/>
      <c r="O9" s="121"/>
      <c r="P9" s="114"/>
      <c r="Q9" s="114"/>
      <c r="R9" s="114"/>
      <c r="S9" s="111"/>
      <c r="T9" s="114"/>
      <c r="U9" s="114"/>
      <c r="V9" s="111"/>
      <c r="W9" s="114"/>
      <c r="X9" s="114"/>
      <c r="Y9" s="111"/>
      <c r="Z9" s="114"/>
      <c r="AA9" s="114"/>
      <c r="AB9" s="111"/>
      <c r="AC9" s="114"/>
      <c r="AD9" s="114"/>
      <c r="AE9" s="114"/>
      <c r="AF9" s="120"/>
      <c r="AG9" s="111"/>
      <c r="AH9" s="114"/>
      <c r="AI9" s="114"/>
      <c r="AJ9" s="114"/>
      <c r="AK9" s="120"/>
      <c r="AL9" s="111"/>
      <c r="AM9" s="121"/>
      <c r="AN9" s="114"/>
      <c r="AO9" s="114"/>
      <c r="AP9" s="114"/>
      <c r="AQ9" s="111"/>
      <c r="AR9" s="115"/>
      <c r="AS9" s="115"/>
      <c r="AT9" s="116"/>
      <c r="AU9" s="122"/>
    </row>
    <row r="10" spans="1:47" x14ac:dyDescent="0.25">
      <c r="B10" s="273" t="s">
        <v>196</v>
      </c>
      <c r="C10" s="62" t="s">
        <v>52</v>
      </c>
      <c r="D10" s="111"/>
      <c r="E10" s="121"/>
      <c r="F10" s="114"/>
      <c r="G10" s="114"/>
      <c r="H10" s="114"/>
      <c r="I10" s="111"/>
      <c r="J10" s="121"/>
      <c r="K10" s="114"/>
      <c r="L10" s="114"/>
      <c r="M10" s="114"/>
      <c r="N10" s="111"/>
      <c r="O10" s="121"/>
      <c r="P10" s="114"/>
      <c r="Q10" s="114"/>
      <c r="R10" s="114"/>
      <c r="S10" s="111"/>
      <c r="T10" s="114"/>
      <c r="U10" s="114"/>
      <c r="V10" s="111"/>
      <c r="W10" s="114"/>
      <c r="X10" s="114"/>
      <c r="Y10" s="111"/>
      <c r="Z10" s="114"/>
      <c r="AA10" s="114"/>
      <c r="AB10" s="111"/>
      <c r="AC10" s="114"/>
      <c r="AD10" s="114"/>
      <c r="AE10" s="114"/>
      <c r="AF10" s="114"/>
      <c r="AG10" s="111"/>
      <c r="AH10" s="114"/>
      <c r="AI10" s="114"/>
      <c r="AJ10" s="114"/>
      <c r="AK10" s="114"/>
      <c r="AL10" s="111"/>
      <c r="AM10" s="121"/>
      <c r="AN10" s="114"/>
      <c r="AO10" s="114"/>
      <c r="AP10" s="114"/>
      <c r="AQ10" s="111"/>
      <c r="AR10" s="115"/>
      <c r="AS10" s="115"/>
      <c r="AT10" s="116"/>
      <c r="AU10" s="122"/>
    </row>
    <row r="11" spans="1:47" s="5" customFormat="1" ht="17" thickBot="1" x14ac:dyDescent="0.3">
      <c r="A11" s="35"/>
      <c r="B11" s="274" t="s">
        <v>197</v>
      </c>
      <c r="C11" s="63"/>
      <c r="D11" s="123"/>
      <c r="E11" s="124"/>
      <c r="F11" s="124"/>
      <c r="G11" s="124"/>
      <c r="H11" s="124"/>
      <c r="I11" s="123"/>
      <c r="J11" s="124"/>
      <c r="K11" s="124"/>
      <c r="L11" s="124"/>
      <c r="M11" s="124"/>
      <c r="N11" s="123"/>
      <c r="O11" s="124"/>
      <c r="P11" s="124"/>
      <c r="Q11" s="124"/>
      <c r="R11" s="124"/>
      <c r="S11" s="123"/>
      <c r="T11" s="124"/>
      <c r="U11" s="124"/>
      <c r="V11" s="123"/>
      <c r="W11" s="124"/>
      <c r="X11" s="124"/>
      <c r="Y11" s="123"/>
      <c r="Z11" s="124"/>
      <c r="AA11" s="124"/>
      <c r="AB11" s="123"/>
      <c r="AC11" s="124"/>
      <c r="AD11" s="124"/>
      <c r="AE11" s="124"/>
      <c r="AF11" s="124"/>
      <c r="AG11" s="123"/>
      <c r="AH11" s="124"/>
      <c r="AI11" s="124"/>
      <c r="AJ11" s="124"/>
      <c r="AK11" s="124"/>
      <c r="AL11" s="123"/>
      <c r="AM11" s="124"/>
      <c r="AN11" s="124"/>
      <c r="AO11" s="124"/>
      <c r="AP11" s="124"/>
      <c r="AQ11" s="123"/>
      <c r="AR11" s="125"/>
      <c r="AS11" s="125"/>
      <c r="AT11" s="125"/>
      <c r="AU11" s="281"/>
    </row>
    <row r="12" spans="1:47" s="5" customFormat="1" ht="13" thickTop="1" x14ac:dyDescent="0.25">
      <c r="A12" s="35"/>
      <c r="B12" s="272" t="s">
        <v>462</v>
      </c>
      <c r="C12" s="61"/>
      <c r="D12" s="105">
        <f>'Pt 2 Premium and Claims'!D$55</f>
        <v>0</v>
      </c>
      <c r="E12" s="106">
        <f>'Pt 2 Premium and Claims'!E$55</f>
        <v>0</v>
      </c>
      <c r="F12" s="106">
        <f>'Pt 2 Premium and Claims'!F$55</f>
        <v>0</v>
      </c>
      <c r="G12" s="106">
        <f>'Pt 2 Premium and Claims'!G$55</f>
        <v>0</v>
      </c>
      <c r="H12" s="106">
        <f>'Pt 2 Premium and Claims'!H$55</f>
        <v>0</v>
      </c>
      <c r="I12" s="105">
        <f>'Pt 2 Premium and Claims'!I$55</f>
        <v>0</v>
      </c>
      <c r="J12" s="106">
        <f>'Pt 2 Premium and Claims'!J$55</f>
        <v>0</v>
      </c>
      <c r="K12" s="106">
        <f>'Pt 2 Premium and Claims'!K$55</f>
        <v>0</v>
      </c>
      <c r="L12" s="106">
        <f>'Pt 2 Premium and Claims'!L$55</f>
        <v>0</v>
      </c>
      <c r="M12" s="106">
        <f>'Pt 2 Premium and Claims'!M$55</f>
        <v>0</v>
      </c>
      <c r="N12" s="105">
        <f>'Pt 2 Premium and Claims'!N$55</f>
        <v>0</v>
      </c>
      <c r="O12" s="106">
        <f>'Pt 2 Premium and Claims'!O$55</f>
        <v>0</v>
      </c>
      <c r="P12" s="106">
        <f>'Pt 2 Premium and Claims'!P$55</f>
        <v>0</v>
      </c>
      <c r="Q12" s="106">
        <f>'Pt 2 Premium and Claims'!Q$55</f>
        <v>0</v>
      </c>
      <c r="R12" s="106">
        <f>'Pt 2 Premium and Claims'!R$55</f>
        <v>0</v>
      </c>
      <c r="S12" s="105">
        <f>'Pt 2 Premium and Claims'!S$55</f>
        <v>0</v>
      </c>
      <c r="T12" s="106">
        <f>'Pt 2 Premium and Claims'!T$55</f>
        <v>0</v>
      </c>
      <c r="U12" s="106">
        <f>'Pt 2 Premium and Claims'!U$55</f>
        <v>0</v>
      </c>
      <c r="V12" s="105">
        <f>'Pt 2 Premium and Claims'!V$55</f>
        <v>0</v>
      </c>
      <c r="W12" s="106">
        <f>'Pt 2 Premium and Claims'!W$55</f>
        <v>0</v>
      </c>
      <c r="X12" s="106">
        <f>'Pt 2 Premium and Claims'!X$55</f>
        <v>0</v>
      </c>
      <c r="Y12" s="105">
        <f>'Pt 2 Premium and Claims'!Y$55</f>
        <v>0</v>
      </c>
      <c r="Z12" s="106">
        <f>'Pt 2 Premium and Claims'!Z$55</f>
        <v>0</v>
      </c>
      <c r="AA12" s="106">
        <f>'Pt 2 Premium and Claims'!AA$55</f>
        <v>0</v>
      </c>
      <c r="AB12" s="105">
        <f>'Pt 2 Premium and Claims'!AB$55</f>
        <v>0</v>
      </c>
      <c r="AC12" s="107"/>
      <c r="AD12" s="107"/>
      <c r="AE12" s="107"/>
      <c r="AF12" s="108"/>
      <c r="AG12" s="105">
        <f>'Pt 2 Premium and Claims'!AG$55</f>
        <v>0</v>
      </c>
      <c r="AH12" s="107"/>
      <c r="AI12" s="107"/>
      <c r="AJ12" s="107"/>
      <c r="AK12" s="108"/>
      <c r="AL12" s="105">
        <f>'Pt 2 Premium and Claims'!AL$55</f>
        <v>0</v>
      </c>
      <c r="AM12" s="106">
        <f>'Pt 2 Premium and Claims'!AM$55</f>
        <v>0</v>
      </c>
      <c r="AN12" s="106">
        <f>'Pt 2 Premium and Claims'!AN$55</f>
        <v>0</v>
      </c>
      <c r="AO12" s="106">
        <f>'Pt 2 Premium and Claims'!AO$55</f>
        <v>0</v>
      </c>
      <c r="AP12" s="106">
        <f>'Pt 2 Premium and Claims'!AP$55</f>
        <v>0</v>
      </c>
      <c r="AQ12" s="105">
        <f>'Pt 2 Premium and Claims'!AQ$55</f>
        <v>0</v>
      </c>
      <c r="AR12" s="109">
        <f>'Pt 2 Premium and Claims'!AR$55</f>
        <v>0</v>
      </c>
      <c r="AS12" s="109">
        <f>'Pt 2 Premium and Claims'!AS$55</f>
        <v>0</v>
      </c>
      <c r="AT12" s="110"/>
      <c r="AU12" s="130"/>
    </row>
    <row r="13" spans="1:47" ht="25" x14ac:dyDescent="0.25">
      <c r="B13" s="273" t="s">
        <v>198</v>
      </c>
      <c r="C13" s="62" t="s">
        <v>37</v>
      </c>
      <c r="D13" s="111"/>
      <c r="E13" s="112"/>
      <c r="F13" s="112"/>
      <c r="G13" s="117"/>
      <c r="H13" s="118"/>
      <c r="I13" s="111"/>
      <c r="J13" s="112"/>
      <c r="K13" s="112"/>
      <c r="L13" s="117"/>
      <c r="M13" s="118"/>
      <c r="N13" s="111"/>
      <c r="O13" s="112"/>
      <c r="P13" s="112"/>
      <c r="Q13" s="117"/>
      <c r="R13" s="118"/>
      <c r="S13" s="111"/>
      <c r="T13" s="112"/>
      <c r="U13" s="112"/>
      <c r="V13" s="111"/>
      <c r="W13" s="112"/>
      <c r="X13" s="112"/>
      <c r="Y13" s="111"/>
      <c r="Z13" s="112"/>
      <c r="AA13" s="112"/>
      <c r="AB13" s="111"/>
      <c r="AC13" s="114"/>
      <c r="AD13" s="114"/>
      <c r="AE13" s="114"/>
      <c r="AF13" s="114"/>
      <c r="AG13" s="111"/>
      <c r="AH13" s="114"/>
      <c r="AI13" s="114"/>
      <c r="AJ13" s="114"/>
      <c r="AK13" s="114"/>
      <c r="AL13" s="111"/>
      <c r="AM13" s="112"/>
      <c r="AN13" s="112"/>
      <c r="AO13" s="117"/>
      <c r="AP13" s="118"/>
      <c r="AQ13" s="111"/>
      <c r="AR13" s="115"/>
      <c r="AS13" s="115"/>
      <c r="AT13" s="116"/>
      <c r="AU13" s="122"/>
    </row>
    <row r="14" spans="1:47" ht="25" x14ac:dyDescent="0.25">
      <c r="B14" s="273" t="s">
        <v>199</v>
      </c>
      <c r="C14" s="62" t="s">
        <v>6</v>
      </c>
      <c r="D14" s="111"/>
      <c r="E14" s="112"/>
      <c r="F14" s="112"/>
      <c r="G14" s="121"/>
      <c r="H14" s="114"/>
      <c r="I14" s="111"/>
      <c r="J14" s="112"/>
      <c r="K14" s="112"/>
      <c r="L14" s="121"/>
      <c r="M14" s="114"/>
      <c r="N14" s="111"/>
      <c r="O14" s="112"/>
      <c r="P14" s="112"/>
      <c r="Q14" s="121"/>
      <c r="R14" s="114"/>
      <c r="S14" s="111"/>
      <c r="T14" s="112"/>
      <c r="U14" s="112"/>
      <c r="V14" s="111"/>
      <c r="W14" s="112"/>
      <c r="X14" s="112"/>
      <c r="Y14" s="111"/>
      <c r="Z14" s="112"/>
      <c r="AA14" s="112"/>
      <c r="AB14" s="111"/>
      <c r="AC14" s="114"/>
      <c r="AD14" s="114"/>
      <c r="AE14" s="114"/>
      <c r="AF14" s="114"/>
      <c r="AG14" s="111"/>
      <c r="AH14" s="114"/>
      <c r="AI14" s="114"/>
      <c r="AJ14" s="114"/>
      <c r="AK14" s="114"/>
      <c r="AL14" s="111"/>
      <c r="AM14" s="112"/>
      <c r="AN14" s="112"/>
      <c r="AO14" s="121"/>
      <c r="AP14" s="114"/>
      <c r="AQ14" s="111"/>
      <c r="AR14" s="115"/>
      <c r="AS14" s="115"/>
      <c r="AT14" s="116"/>
      <c r="AU14" s="122"/>
    </row>
    <row r="15" spans="1:47" ht="25" x14ac:dyDescent="0.25">
      <c r="B15" s="273" t="s">
        <v>200</v>
      </c>
      <c r="C15" s="62" t="s">
        <v>7</v>
      </c>
      <c r="D15" s="111"/>
      <c r="E15" s="112"/>
      <c r="F15" s="112"/>
      <c r="G15" s="121"/>
      <c r="H15" s="120"/>
      <c r="I15" s="111"/>
      <c r="J15" s="112"/>
      <c r="K15" s="112"/>
      <c r="L15" s="121"/>
      <c r="M15" s="120"/>
      <c r="N15" s="111"/>
      <c r="O15" s="112"/>
      <c r="P15" s="112"/>
      <c r="Q15" s="121"/>
      <c r="R15" s="120"/>
      <c r="S15" s="111"/>
      <c r="T15" s="112"/>
      <c r="U15" s="112"/>
      <c r="V15" s="111"/>
      <c r="W15" s="112"/>
      <c r="X15" s="112"/>
      <c r="Y15" s="111"/>
      <c r="Z15" s="112"/>
      <c r="AA15" s="112"/>
      <c r="AB15" s="111"/>
      <c r="AC15" s="114"/>
      <c r="AD15" s="114"/>
      <c r="AE15" s="114"/>
      <c r="AF15" s="120"/>
      <c r="AG15" s="111"/>
      <c r="AH15" s="114"/>
      <c r="AI15" s="114"/>
      <c r="AJ15" s="114"/>
      <c r="AK15" s="120"/>
      <c r="AL15" s="111"/>
      <c r="AM15" s="112"/>
      <c r="AN15" s="112"/>
      <c r="AO15" s="121"/>
      <c r="AP15" s="120"/>
      <c r="AQ15" s="111"/>
      <c r="AR15" s="115"/>
      <c r="AS15" s="115"/>
      <c r="AT15" s="116"/>
      <c r="AU15" s="122"/>
    </row>
    <row r="16" spans="1:47" ht="25" x14ac:dyDescent="0.25">
      <c r="B16" s="273" t="s">
        <v>201</v>
      </c>
      <c r="C16" s="62" t="s">
        <v>57</v>
      </c>
      <c r="D16" s="111"/>
      <c r="E16" s="117"/>
      <c r="F16" s="118"/>
      <c r="G16" s="114"/>
      <c r="H16" s="114"/>
      <c r="I16" s="111"/>
      <c r="J16" s="117"/>
      <c r="K16" s="118"/>
      <c r="L16" s="114"/>
      <c r="M16" s="114"/>
      <c r="N16" s="111"/>
      <c r="O16" s="117"/>
      <c r="P16" s="118"/>
      <c r="Q16" s="114"/>
      <c r="R16" s="114"/>
      <c r="S16" s="111"/>
      <c r="T16" s="117"/>
      <c r="U16" s="118"/>
      <c r="V16" s="111"/>
      <c r="W16" s="117"/>
      <c r="X16" s="118"/>
      <c r="Y16" s="111"/>
      <c r="Z16" s="117"/>
      <c r="AA16" s="118"/>
      <c r="AB16" s="111"/>
      <c r="AC16" s="114"/>
      <c r="AD16" s="114"/>
      <c r="AE16" s="114"/>
      <c r="AF16" s="114"/>
      <c r="AG16" s="111"/>
      <c r="AH16" s="114"/>
      <c r="AI16" s="114"/>
      <c r="AJ16" s="114"/>
      <c r="AK16" s="114"/>
      <c r="AL16" s="111"/>
      <c r="AM16" s="117"/>
      <c r="AN16" s="118"/>
      <c r="AO16" s="114"/>
      <c r="AP16" s="114"/>
      <c r="AQ16" s="111"/>
      <c r="AR16" s="115"/>
      <c r="AS16" s="115"/>
      <c r="AT16" s="116"/>
      <c r="AU16" s="122"/>
    </row>
    <row r="17" spans="1:47" x14ac:dyDescent="0.25">
      <c r="B17" s="273" t="s">
        <v>202</v>
      </c>
      <c r="C17" s="62" t="s">
        <v>58</v>
      </c>
      <c r="D17" s="111"/>
      <c r="E17" s="121"/>
      <c r="F17" s="114"/>
      <c r="G17" s="114"/>
      <c r="H17" s="114"/>
      <c r="I17" s="111"/>
      <c r="J17" s="121"/>
      <c r="K17" s="114"/>
      <c r="L17" s="114"/>
      <c r="M17" s="114"/>
      <c r="N17" s="111"/>
      <c r="O17" s="121"/>
      <c r="P17" s="114"/>
      <c r="Q17" s="114"/>
      <c r="R17" s="114"/>
      <c r="S17" s="111"/>
      <c r="T17" s="121"/>
      <c r="U17" s="114"/>
      <c r="V17" s="111"/>
      <c r="W17" s="121"/>
      <c r="X17" s="114"/>
      <c r="Y17" s="111"/>
      <c r="Z17" s="121"/>
      <c r="AA17" s="114"/>
      <c r="AB17" s="111"/>
      <c r="AC17" s="114"/>
      <c r="AD17" s="114"/>
      <c r="AE17" s="114"/>
      <c r="AF17" s="114"/>
      <c r="AG17" s="111"/>
      <c r="AH17" s="114"/>
      <c r="AI17" s="114"/>
      <c r="AJ17" s="114"/>
      <c r="AK17" s="114"/>
      <c r="AL17" s="111"/>
      <c r="AM17" s="121"/>
      <c r="AN17" s="114"/>
      <c r="AO17" s="114"/>
      <c r="AP17" s="114"/>
      <c r="AQ17" s="111"/>
      <c r="AR17" s="115"/>
      <c r="AS17" s="115"/>
      <c r="AT17" s="116"/>
      <c r="AU17" s="122"/>
    </row>
    <row r="18" spans="1:47" x14ac:dyDescent="0.25">
      <c r="B18" s="273" t="s">
        <v>203</v>
      </c>
      <c r="C18" s="62" t="s">
        <v>59</v>
      </c>
      <c r="D18" s="111"/>
      <c r="E18" s="121"/>
      <c r="F18" s="114"/>
      <c r="G18" s="114"/>
      <c r="H18" s="120"/>
      <c r="I18" s="111"/>
      <c r="J18" s="121"/>
      <c r="K18" s="114"/>
      <c r="L18" s="114"/>
      <c r="M18" s="120"/>
      <c r="N18" s="111"/>
      <c r="O18" s="121"/>
      <c r="P18" s="114"/>
      <c r="Q18" s="114"/>
      <c r="R18" s="120"/>
      <c r="S18" s="111"/>
      <c r="T18" s="126"/>
      <c r="U18" s="114"/>
      <c r="V18" s="111"/>
      <c r="W18" s="126"/>
      <c r="X18" s="114"/>
      <c r="Y18" s="111"/>
      <c r="Z18" s="126"/>
      <c r="AA18" s="114"/>
      <c r="AB18" s="111"/>
      <c r="AC18" s="114"/>
      <c r="AD18" s="114"/>
      <c r="AE18" s="114"/>
      <c r="AF18" s="120"/>
      <c r="AG18" s="111"/>
      <c r="AH18" s="114"/>
      <c r="AI18" s="114"/>
      <c r="AJ18" s="114"/>
      <c r="AK18" s="120"/>
      <c r="AL18" s="111"/>
      <c r="AM18" s="121"/>
      <c r="AN18" s="114"/>
      <c r="AO18" s="114"/>
      <c r="AP18" s="120"/>
      <c r="AQ18" s="111"/>
      <c r="AR18" s="115"/>
      <c r="AS18" s="115"/>
      <c r="AT18" s="116"/>
      <c r="AU18" s="122"/>
    </row>
    <row r="19" spans="1:47" x14ac:dyDescent="0.25">
      <c r="B19" s="273" t="s">
        <v>204</v>
      </c>
      <c r="C19" s="62" t="s">
        <v>60</v>
      </c>
      <c r="D19" s="111"/>
      <c r="E19" s="121"/>
      <c r="F19" s="114"/>
      <c r="G19" s="114"/>
      <c r="H19" s="114"/>
      <c r="I19" s="111"/>
      <c r="J19" s="121"/>
      <c r="K19" s="114"/>
      <c r="L19" s="114"/>
      <c r="M19" s="114"/>
      <c r="N19" s="111"/>
      <c r="O19" s="121"/>
      <c r="P19" s="114"/>
      <c r="Q19" s="114"/>
      <c r="R19" s="114"/>
      <c r="S19" s="111"/>
      <c r="T19" s="121"/>
      <c r="U19" s="114"/>
      <c r="V19" s="111"/>
      <c r="W19" s="121"/>
      <c r="X19" s="114"/>
      <c r="Y19" s="111"/>
      <c r="Z19" s="121"/>
      <c r="AA19" s="114"/>
      <c r="AB19" s="111"/>
      <c r="AC19" s="114"/>
      <c r="AD19" s="114"/>
      <c r="AE19" s="114"/>
      <c r="AF19" s="114"/>
      <c r="AG19" s="111"/>
      <c r="AH19" s="114"/>
      <c r="AI19" s="114"/>
      <c r="AJ19" s="114"/>
      <c r="AK19" s="114"/>
      <c r="AL19" s="111"/>
      <c r="AM19" s="121"/>
      <c r="AN19" s="114"/>
      <c r="AO19" s="114"/>
      <c r="AP19" s="114"/>
      <c r="AQ19" s="111"/>
      <c r="AR19" s="115"/>
      <c r="AS19" s="115"/>
      <c r="AT19" s="116"/>
      <c r="AU19" s="122"/>
    </row>
    <row r="20" spans="1:47" x14ac:dyDescent="0.25">
      <c r="B20" s="273" t="s">
        <v>205</v>
      </c>
      <c r="C20" s="62" t="s">
        <v>61</v>
      </c>
      <c r="D20" s="111"/>
      <c r="E20" s="121"/>
      <c r="F20" s="114"/>
      <c r="G20" s="114"/>
      <c r="H20" s="114"/>
      <c r="I20" s="111"/>
      <c r="J20" s="121"/>
      <c r="K20" s="114"/>
      <c r="L20" s="114"/>
      <c r="M20" s="114"/>
      <c r="N20" s="111"/>
      <c r="O20" s="121"/>
      <c r="P20" s="114"/>
      <c r="Q20" s="114"/>
      <c r="R20" s="114"/>
      <c r="S20" s="111"/>
      <c r="T20" s="121"/>
      <c r="U20" s="114"/>
      <c r="V20" s="111"/>
      <c r="W20" s="121"/>
      <c r="X20" s="114"/>
      <c r="Y20" s="111"/>
      <c r="Z20" s="121"/>
      <c r="AA20" s="114"/>
      <c r="AB20" s="111"/>
      <c r="AC20" s="114"/>
      <c r="AD20" s="114"/>
      <c r="AE20" s="114"/>
      <c r="AF20" s="114"/>
      <c r="AG20" s="111"/>
      <c r="AH20" s="114"/>
      <c r="AI20" s="114"/>
      <c r="AJ20" s="114"/>
      <c r="AK20" s="114"/>
      <c r="AL20" s="111"/>
      <c r="AM20" s="121"/>
      <c r="AN20" s="114"/>
      <c r="AO20" s="114"/>
      <c r="AP20" s="114"/>
      <c r="AQ20" s="111"/>
      <c r="AR20" s="115"/>
      <c r="AS20" s="115"/>
      <c r="AT20" s="116"/>
      <c r="AU20" s="122"/>
    </row>
    <row r="21" spans="1:47" x14ac:dyDescent="0.25">
      <c r="B21" s="273" t="s">
        <v>206</v>
      </c>
      <c r="C21" s="62" t="s">
        <v>62</v>
      </c>
      <c r="D21" s="111"/>
      <c r="E21" s="121"/>
      <c r="F21" s="114"/>
      <c r="G21" s="114"/>
      <c r="H21" s="114"/>
      <c r="I21" s="111"/>
      <c r="J21" s="121"/>
      <c r="K21" s="114"/>
      <c r="L21" s="114"/>
      <c r="M21" s="114"/>
      <c r="N21" s="111"/>
      <c r="O21" s="121"/>
      <c r="P21" s="114"/>
      <c r="Q21" s="114"/>
      <c r="R21" s="114"/>
      <c r="S21" s="111"/>
      <c r="T21" s="121"/>
      <c r="U21" s="114"/>
      <c r="V21" s="111"/>
      <c r="W21" s="121"/>
      <c r="X21" s="114"/>
      <c r="Y21" s="111"/>
      <c r="Z21" s="121"/>
      <c r="AA21" s="114"/>
      <c r="AB21" s="111"/>
      <c r="AC21" s="114"/>
      <c r="AD21" s="114"/>
      <c r="AE21" s="114"/>
      <c r="AF21" s="114"/>
      <c r="AG21" s="111"/>
      <c r="AH21" s="114"/>
      <c r="AI21" s="114"/>
      <c r="AJ21" s="114"/>
      <c r="AK21" s="114"/>
      <c r="AL21" s="111"/>
      <c r="AM21" s="121"/>
      <c r="AN21" s="114"/>
      <c r="AO21" s="114"/>
      <c r="AP21" s="114"/>
      <c r="AQ21" s="111"/>
      <c r="AR21" s="115"/>
      <c r="AS21" s="115"/>
      <c r="AT21" s="116"/>
      <c r="AU21" s="122"/>
    </row>
    <row r="22" spans="1:47" ht="25" x14ac:dyDescent="0.25">
      <c r="B22" s="273" t="s">
        <v>463</v>
      </c>
      <c r="C22" s="62" t="s">
        <v>28</v>
      </c>
      <c r="D22" s="127">
        <f>'Pt 2 Premium and Claims'!D$56</f>
        <v>0</v>
      </c>
      <c r="E22" s="128">
        <f>'Pt 2 Premium and Claims'!E$56</f>
        <v>0</v>
      </c>
      <c r="F22" s="128">
        <f>'Pt 2 Premium and Claims'!F$56</f>
        <v>0</v>
      </c>
      <c r="G22" s="128">
        <f>'Pt 2 Premium and Claims'!G$56</f>
        <v>0</v>
      </c>
      <c r="H22" s="128">
        <f>'Pt 2 Premium and Claims'!H$56</f>
        <v>0</v>
      </c>
      <c r="I22" s="127">
        <f>'Pt 2 Premium and Claims'!I$56</f>
        <v>0</v>
      </c>
      <c r="J22" s="128">
        <f>'Pt 2 Premium and Claims'!J$56</f>
        <v>0</v>
      </c>
      <c r="K22" s="128">
        <f>'Pt 2 Premium and Claims'!K$56</f>
        <v>0</v>
      </c>
      <c r="L22" s="128">
        <f>'Pt 2 Premium and Claims'!L$56</f>
        <v>0</v>
      </c>
      <c r="M22" s="128">
        <f>'Pt 2 Premium and Claims'!M$56</f>
        <v>0</v>
      </c>
      <c r="N22" s="127">
        <f>'Pt 2 Premium and Claims'!N$56</f>
        <v>0</v>
      </c>
      <c r="O22" s="128">
        <f>'Pt 2 Premium and Claims'!O$56</f>
        <v>0</v>
      </c>
      <c r="P22" s="128">
        <f>'Pt 2 Premium and Claims'!P$56</f>
        <v>0</v>
      </c>
      <c r="Q22" s="128">
        <f>'Pt 2 Premium and Claims'!Q$56</f>
        <v>0</v>
      </c>
      <c r="R22" s="128">
        <f>'Pt 2 Premium and Claims'!R$56</f>
        <v>0</v>
      </c>
      <c r="S22" s="127">
        <f>'Pt 2 Premium and Claims'!S$56</f>
        <v>0</v>
      </c>
      <c r="T22" s="128">
        <f>'Pt 2 Premium and Claims'!T$56</f>
        <v>0</v>
      </c>
      <c r="U22" s="128">
        <f>'Pt 2 Premium and Claims'!U$56</f>
        <v>0</v>
      </c>
      <c r="V22" s="127">
        <f>'Pt 2 Premium and Claims'!V$56</f>
        <v>0</v>
      </c>
      <c r="W22" s="128">
        <f>'Pt 2 Premium and Claims'!W$56</f>
        <v>0</v>
      </c>
      <c r="X22" s="128">
        <f>'Pt 2 Premium and Claims'!X$56</f>
        <v>0</v>
      </c>
      <c r="Y22" s="127">
        <f>'Pt 2 Premium and Claims'!Y$56</f>
        <v>0</v>
      </c>
      <c r="Z22" s="128">
        <f>'Pt 2 Premium and Claims'!Z$56</f>
        <v>0</v>
      </c>
      <c r="AA22" s="128">
        <f>'Pt 2 Premium and Claims'!AA$56</f>
        <v>0</v>
      </c>
      <c r="AB22" s="127">
        <f>'Pt 2 Premium and Claims'!AB$56</f>
        <v>0</v>
      </c>
      <c r="AC22" s="114"/>
      <c r="AD22" s="114"/>
      <c r="AE22" s="114"/>
      <c r="AF22" s="114"/>
      <c r="AG22" s="127">
        <f>'Pt 2 Premium and Claims'!AG$56</f>
        <v>0</v>
      </c>
      <c r="AH22" s="114"/>
      <c r="AI22" s="114"/>
      <c r="AJ22" s="114"/>
      <c r="AK22" s="114"/>
      <c r="AL22" s="127">
        <f>'Pt 2 Premium and Claims'!AL$56</f>
        <v>0</v>
      </c>
      <c r="AM22" s="128">
        <f>'Pt 2 Premium and Claims'!AM$56</f>
        <v>0</v>
      </c>
      <c r="AN22" s="128">
        <f>'Pt 2 Premium and Claims'!AN$56</f>
        <v>0</v>
      </c>
      <c r="AO22" s="128">
        <f>'Pt 2 Premium and Claims'!AO$56</f>
        <v>0</v>
      </c>
      <c r="AP22" s="128">
        <f>'Pt 2 Premium and Claims'!AP$56</f>
        <v>0</v>
      </c>
      <c r="AQ22" s="127">
        <f>'Pt 2 Premium and Claims'!AQ$56</f>
        <v>0</v>
      </c>
      <c r="AR22" s="129">
        <f>'Pt 2 Premium and Claims'!AR$56</f>
        <v>0</v>
      </c>
      <c r="AS22" s="129">
        <f>'Pt 2 Premium and Claims'!AS$56</f>
        <v>0</v>
      </c>
      <c r="AT22" s="116"/>
      <c r="AU22" s="122"/>
    </row>
    <row r="23" spans="1:47" ht="17" thickBot="1" x14ac:dyDescent="0.3">
      <c r="B23" s="274" t="s">
        <v>207</v>
      </c>
      <c r="C23" s="63"/>
      <c r="D23" s="123"/>
      <c r="E23" s="124"/>
      <c r="F23" s="124"/>
      <c r="G23" s="124"/>
      <c r="H23" s="124"/>
      <c r="I23" s="123"/>
      <c r="J23" s="124"/>
      <c r="K23" s="124"/>
      <c r="L23" s="124"/>
      <c r="M23" s="124"/>
      <c r="N23" s="123"/>
      <c r="O23" s="124"/>
      <c r="P23" s="124"/>
      <c r="Q23" s="124"/>
      <c r="R23" s="124"/>
      <c r="S23" s="123"/>
      <c r="T23" s="124"/>
      <c r="U23" s="124"/>
      <c r="V23" s="123"/>
      <c r="W23" s="124"/>
      <c r="X23" s="124"/>
      <c r="Y23" s="123"/>
      <c r="Z23" s="124"/>
      <c r="AA23" s="124"/>
      <c r="AB23" s="123"/>
      <c r="AC23" s="124"/>
      <c r="AD23" s="124"/>
      <c r="AE23" s="124"/>
      <c r="AF23" s="124"/>
      <c r="AG23" s="123"/>
      <c r="AH23" s="124"/>
      <c r="AI23" s="124"/>
      <c r="AJ23" s="124"/>
      <c r="AK23" s="124"/>
      <c r="AL23" s="123"/>
      <c r="AM23" s="124"/>
      <c r="AN23" s="124"/>
      <c r="AO23" s="124"/>
      <c r="AP23" s="124"/>
      <c r="AQ23" s="123"/>
      <c r="AR23" s="125"/>
      <c r="AS23" s="125"/>
      <c r="AT23" s="125"/>
      <c r="AU23" s="281"/>
    </row>
    <row r="24" spans="1:47" s="5" customFormat="1" ht="26.5" thickTop="1" x14ac:dyDescent="0.25">
      <c r="A24" s="35"/>
      <c r="B24" s="275" t="s">
        <v>208</v>
      </c>
      <c r="C24" s="61" t="s">
        <v>175</v>
      </c>
      <c r="D24" s="130"/>
      <c r="E24" s="131"/>
      <c r="F24" s="131"/>
      <c r="G24" s="131"/>
      <c r="H24" s="131"/>
      <c r="I24" s="130"/>
      <c r="J24" s="131"/>
      <c r="K24" s="131"/>
      <c r="L24" s="131"/>
      <c r="M24" s="131"/>
      <c r="N24" s="130"/>
      <c r="O24" s="131"/>
      <c r="P24" s="131"/>
      <c r="Q24" s="131"/>
      <c r="R24" s="131"/>
      <c r="S24" s="130"/>
      <c r="T24" s="131"/>
      <c r="U24" s="131"/>
      <c r="V24" s="130"/>
      <c r="W24" s="131"/>
      <c r="X24" s="131"/>
      <c r="Y24" s="130"/>
      <c r="Z24" s="131"/>
      <c r="AA24" s="131"/>
      <c r="AB24" s="130"/>
      <c r="AC24" s="131"/>
      <c r="AD24" s="131"/>
      <c r="AE24" s="131"/>
      <c r="AF24" s="132"/>
      <c r="AG24" s="130"/>
      <c r="AH24" s="131"/>
      <c r="AI24" s="131"/>
      <c r="AJ24" s="131"/>
      <c r="AK24" s="132"/>
      <c r="AL24" s="130"/>
      <c r="AM24" s="131"/>
      <c r="AN24" s="131"/>
      <c r="AO24" s="131"/>
      <c r="AP24" s="131"/>
      <c r="AQ24" s="130"/>
      <c r="AR24" s="110"/>
      <c r="AS24" s="110"/>
      <c r="AT24" s="110"/>
      <c r="AU24" s="130"/>
    </row>
    <row r="25" spans="1:47" s="5" customFormat="1" x14ac:dyDescent="0.25">
      <c r="A25" s="35"/>
      <c r="B25" s="276" t="s">
        <v>209</v>
      </c>
      <c r="C25" s="62"/>
      <c r="D25" s="111"/>
      <c r="E25" s="112"/>
      <c r="F25" s="112"/>
      <c r="G25" s="112"/>
      <c r="H25" s="112"/>
      <c r="I25" s="111"/>
      <c r="J25" s="112"/>
      <c r="K25" s="112"/>
      <c r="L25" s="112"/>
      <c r="M25" s="112"/>
      <c r="N25" s="111"/>
      <c r="O25" s="112"/>
      <c r="P25" s="112"/>
      <c r="Q25" s="112"/>
      <c r="R25" s="112"/>
      <c r="S25" s="111"/>
      <c r="T25" s="112"/>
      <c r="U25" s="112"/>
      <c r="V25" s="111"/>
      <c r="W25" s="112"/>
      <c r="X25" s="112"/>
      <c r="Y25" s="111"/>
      <c r="Z25" s="112"/>
      <c r="AA25" s="112"/>
      <c r="AB25" s="111"/>
      <c r="AC25" s="114"/>
      <c r="AD25" s="114"/>
      <c r="AE25" s="114"/>
      <c r="AF25" s="120"/>
      <c r="AG25" s="111"/>
      <c r="AH25" s="114"/>
      <c r="AI25" s="114"/>
      <c r="AJ25" s="114"/>
      <c r="AK25" s="120"/>
      <c r="AL25" s="111"/>
      <c r="AM25" s="112"/>
      <c r="AN25" s="112"/>
      <c r="AO25" s="112"/>
      <c r="AP25" s="112"/>
      <c r="AQ25" s="111"/>
      <c r="AR25" s="115"/>
      <c r="AS25" s="115"/>
      <c r="AT25" s="115"/>
      <c r="AU25" s="122"/>
    </row>
    <row r="26" spans="1:47" s="5" customFormat="1" x14ac:dyDescent="0.25">
      <c r="A26" s="35"/>
      <c r="B26" s="276" t="s">
        <v>210</v>
      </c>
      <c r="C26" s="62"/>
      <c r="D26" s="111"/>
      <c r="E26" s="112"/>
      <c r="F26" s="112"/>
      <c r="G26" s="112"/>
      <c r="H26" s="112"/>
      <c r="I26" s="111"/>
      <c r="J26" s="112"/>
      <c r="K26" s="112"/>
      <c r="L26" s="112"/>
      <c r="M26" s="112"/>
      <c r="N26" s="111"/>
      <c r="O26" s="112"/>
      <c r="P26" s="112"/>
      <c r="Q26" s="112"/>
      <c r="R26" s="112"/>
      <c r="S26" s="111"/>
      <c r="T26" s="112"/>
      <c r="U26" s="112"/>
      <c r="V26" s="111"/>
      <c r="W26" s="112"/>
      <c r="X26" s="112"/>
      <c r="Y26" s="111"/>
      <c r="Z26" s="112"/>
      <c r="AA26" s="112"/>
      <c r="AB26" s="111"/>
      <c r="AC26" s="114"/>
      <c r="AD26" s="114"/>
      <c r="AE26" s="114"/>
      <c r="AF26" s="114"/>
      <c r="AG26" s="111"/>
      <c r="AH26" s="114"/>
      <c r="AI26" s="114"/>
      <c r="AJ26" s="114"/>
      <c r="AK26" s="114"/>
      <c r="AL26" s="111"/>
      <c r="AM26" s="112"/>
      <c r="AN26" s="112"/>
      <c r="AO26" s="112"/>
      <c r="AP26" s="112"/>
      <c r="AQ26" s="111"/>
      <c r="AR26" s="115"/>
      <c r="AS26" s="115"/>
      <c r="AT26" s="115"/>
      <c r="AU26" s="122"/>
    </row>
    <row r="27" spans="1:47" s="5" customFormat="1" x14ac:dyDescent="0.25">
      <c r="B27" s="276" t="s">
        <v>486</v>
      </c>
      <c r="C27" s="62"/>
      <c r="D27" s="111"/>
      <c r="E27" s="112"/>
      <c r="F27" s="112"/>
      <c r="G27" s="112"/>
      <c r="H27" s="112"/>
      <c r="I27" s="111"/>
      <c r="J27" s="112"/>
      <c r="K27" s="112"/>
      <c r="L27" s="112"/>
      <c r="M27" s="112"/>
      <c r="N27" s="111"/>
      <c r="O27" s="112"/>
      <c r="P27" s="112"/>
      <c r="Q27" s="112"/>
      <c r="R27" s="112"/>
      <c r="S27" s="111"/>
      <c r="T27" s="112"/>
      <c r="U27" s="112"/>
      <c r="V27" s="111"/>
      <c r="W27" s="112"/>
      <c r="X27" s="112"/>
      <c r="Y27" s="111"/>
      <c r="Z27" s="112"/>
      <c r="AA27" s="112"/>
      <c r="AB27" s="111"/>
      <c r="AC27" s="114"/>
      <c r="AD27" s="114"/>
      <c r="AE27" s="114"/>
      <c r="AF27" s="114"/>
      <c r="AG27" s="111"/>
      <c r="AH27" s="114"/>
      <c r="AI27" s="114"/>
      <c r="AJ27" s="114"/>
      <c r="AK27" s="114"/>
      <c r="AL27" s="111"/>
      <c r="AM27" s="112"/>
      <c r="AN27" s="112"/>
      <c r="AO27" s="112"/>
      <c r="AP27" s="112"/>
      <c r="AQ27" s="111"/>
      <c r="AR27" s="115"/>
      <c r="AS27" s="115"/>
      <c r="AT27" s="133"/>
      <c r="AU27" s="122"/>
    </row>
    <row r="28" spans="1:47" s="5" customFormat="1" x14ac:dyDescent="0.25">
      <c r="A28" s="35"/>
      <c r="B28" s="276" t="s">
        <v>442</v>
      </c>
      <c r="C28" s="62"/>
      <c r="D28" s="111"/>
      <c r="E28" s="112"/>
      <c r="F28" s="112"/>
      <c r="G28" s="112"/>
      <c r="H28" s="112"/>
      <c r="I28" s="111"/>
      <c r="J28" s="112"/>
      <c r="K28" s="112"/>
      <c r="L28" s="112"/>
      <c r="M28" s="112"/>
      <c r="N28" s="111"/>
      <c r="O28" s="112"/>
      <c r="P28" s="112"/>
      <c r="Q28" s="112"/>
      <c r="R28" s="112"/>
      <c r="S28" s="111"/>
      <c r="T28" s="112"/>
      <c r="U28" s="112"/>
      <c r="V28" s="111"/>
      <c r="W28" s="112"/>
      <c r="X28" s="112"/>
      <c r="Y28" s="111"/>
      <c r="Z28" s="112"/>
      <c r="AA28" s="112"/>
      <c r="AB28" s="111"/>
      <c r="AC28" s="114"/>
      <c r="AD28" s="114"/>
      <c r="AE28" s="114"/>
      <c r="AF28" s="114"/>
      <c r="AG28" s="111"/>
      <c r="AH28" s="114"/>
      <c r="AI28" s="114"/>
      <c r="AJ28" s="114"/>
      <c r="AK28" s="114"/>
      <c r="AL28" s="111"/>
      <c r="AM28" s="112"/>
      <c r="AN28" s="112"/>
      <c r="AO28" s="112"/>
      <c r="AP28" s="112"/>
      <c r="AQ28" s="111"/>
      <c r="AR28" s="115"/>
      <c r="AS28" s="115"/>
      <c r="AT28" s="115"/>
      <c r="AU28" s="122"/>
    </row>
    <row r="29" spans="1:47" ht="26" x14ac:dyDescent="0.25">
      <c r="B29" s="277" t="s">
        <v>211</v>
      </c>
      <c r="C29" s="62" t="s">
        <v>174</v>
      </c>
      <c r="D29" s="119"/>
      <c r="E29" s="117"/>
      <c r="F29" s="117"/>
      <c r="G29" s="117"/>
      <c r="H29" s="117"/>
      <c r="I29" s="119"/>
      <c r="J29" s="117"/>
      <c r="K29" s="117"/>
      <c r="L29" s="117"/>
      <c r="M29" s="117"/>
      <c r="N29" s="119"/>
      <c r="O29" s="117"/>
      <c r="P29" s="117"/>
      <c r="Q29" s="117"/>
      <c r="R29" s="117"/>
      <c r="S29" s="119"/>
      <c r="T29" s="117"/>
      <c r="U29" s="117"/>
      <c r="V29" s="119"/>
      <c r="W29" s="117"/>
      <c r="X29" s="117"/>
      <c r="Y29" s="119"/>
      <c r="Z29" s="117"/>
      <c r="AA29" s="117"/>
      <c r="AB29" s="119"/>
      <c r="AC29" s="114"/>
      <c r="AD29" s="114"/>
      <c r="AE29" s="114"/>
      <c r="AF29" s="114"/>
      <c r="AG29" s="119"/>
      <c r="AH29" s="114"/>
      <c r="AI29" s="114"/>
      <c r="AJ29" s="114"/>
      <c r="AK29" s="114"/>
      <c r="AL29" s="119"/>
      <c r="AM29" s="117"/>
      <c r="AN29" s="117"/>
      <c r="AO29" s="117"/>
      <c r="AP29" s="117"/>
      <c r="AQ29" s="119"/>
      <c r="AR29" s="133"/>
      <c r="AS29" s="133"/>
      <c r="AT29" s="133"/>
      <c r="AU29" s="122"/>
    </row>
    <row r="30" spans="1:47" x14ac:dyDescent="0.25">
      <c r="B30" s="276" t="s">
        <v>212</v>
      </c>
      <c r="C30" s="62"/>
      <c r="D30" s="111"/>
      <c r="E30" s="112"/>
      <c r="F30" s="112"/>
      <c r="G30" s="112"/>
      <c r="H30" s="112"/>
      <c r="I30" s="111"/>
      <c r="J30" s="112"/>
      <c r="K30" s="112"/>
      <c r="L30" s="112"/>
      <c r="M30" s="112"/>
      <c r="N30" s="111"/>
      <c r="O30" s="112"/>
      <c r="P30" s="112"/>
      <c r="Q30" s="112"/>
      <c r="R30" s="112"/>
      <c r="S30" s="111"/>
      <c r="T30" s="112"/>
      <c r="U30" s="112"/>
      <c r="V30" s="111"/>
      <c r="W30" s="112"/>
      <c r="X30" s="112"/>
      <c r="Y30" s="111"/>
      <c r="Z30" s="112"/>
      <c r="AA30" s="112"/>
      <c r="AB30" s="111"/>
      <c r="AC30" s="114"/>
      <c r="AD30" s="114"/>
      <c r="AE30" s="114"/>
      <c r="AF30" s="114"/>
      <c r="AG30" s="111"/>
      <c r="AH30" s="114"/>
      <c r="AI30" s="114"/>
      <c r="AJ30" s="114"/>
      <c r="AK30" s="114"/>
      <c r="AL30" s="111"/>
      <c r="AM30" s="112"/>
      <c r="AN30" s="112"/>
      <c r="AO30" s="112"/>
      <c r="AP30" s="112"/>
      <c r="AQ30" s="111"/>
      <c r="AR30" s="115"/>
      <c r="AS30" s="115"/>
      <c r="AT30" s="115"/>
      <c r="AU30" s="122"/>
    </row>
    <row r="31" spans="1:47" x14ac:dyDescent="0.25">
      <c r="B31" s="276" t="s">
        <v>213</v>
      </c>
      <c r="C31" s="62"/>
      <c r="D31" s="111"/>
      <c r="E31" s="112"/>
      <c r="F31" s="112"/>
      <c r="G31" s="112"/>
      <c r="H31" s="112"/>
      <c r="I31" s="111"/>
      <c r="J31" s="112"/>
      <c r="K31" s="112"/>
      <c r="L31" s="112"/>
      <c r="M31" s="112"/>
      <c r="N31" s="111"/>
      <c r="O31" s="112"/>
      <c r="P31" s="112"/>
      <c r="Q31" s="112"/>
      <c r="R31" s="112"/>
      <c r="S31" s="111"/>
      <c r="T31" s="112"/>
      <c r="U31" s="112"/>
      <c r="V31" s="111"/>
      <c r="W31" s="112"/>
      <c r="X31" s="112"/>
      <c r="Y31" s="111"/>
      <c r="Z31" s="112"/>
      <c r="AA31" s="112"/>
      <c r="AB31" s="111"/>
      <c r="AC31" s="114"/>
      <c r="AD31" s="114"/>
      <c r="AE31" s="114"/>
      <c r="AF31" s="114"/>
      <c r="AG31" s="111"/>
      <c r="AH31" s="114"/>
      <c r="AI31" s="114"/>
      <c r="AJ31" s="114"/>
      <c r="AK31" s="114"/>
      <c r="AL31" s="111"/>
      <c r="AM31" s="112"/>
      <c r="AN31" s="112"/>
      <c r="AO31" s="112"/>
      <c r="AP31" s="112"/>
      <c r="AQ31" s="111"/>
      <c r="AR31" s="115"/>
      <c r="AS31" s="115"/>
      <c r="AT31" s="115"/>
      <c r="AU31" s="122"/>
    </row>
    <row r="32" spans="1:47" ht="13.75" customHeight="1" x14ac:dyDescent="0.25">
      <c r="B32" s="276" t="s">
        <v>214</v>
      </c>
      <c r="C32" s="62" t="s">
        <v>65</v>
      </c>
      <c r="D32" s="111"/>
      <c r="E32" s="112"/>
      <c r="F32" s="112"/>
      <c r="G32" s="112"/>
      <c r="H32" s="112"/>
      <c r="I32" s="111"/>
      <c r="J32" s="112"/>
      <c r="K32" s="112"/>
      <c r="L32" s="112"/>
      <c r="M32" s="112"/>
      <c r="N32" s="111"/>
      <c r="O32" s="112"/>
      <c r="P32" s="112"/>
      <c r="Q32" s="112"/>
      <c r="R32" s="112"/>
      <c r="S32" s="111"/>
      <c r="T32" s="112"/>
      <c r="U32" s="112"/>
      <c r="V32" s="111"/>
      <c r="W32" s="112"/>
      <c r="X32" s="112"/>
      <c r="Y32" s="111"/>
      <c r="Z32" s="112"/>
      <c r="AA32" s="112"/>
      <c r="AB32" s="111"/>
      <c r="AC32" s="114"/>
      <c r="AD32" s="114"/>
      <c r="AE32" s="114"/>
      <c r="AF32" s="114"/>
      <c r="AG32" s="111"/>
      <c r="AH32" s="114"/>
      <c r="AI32" s="114"/>
      <c r="AJ32" s="114"/>
      <c r="AK32" s="114"/>
      <c r="AL32" s="111"/>
      <c r="AM32" s="112"/>
      <c r="AN32" s="112"/>
      <c r="AO32" s="112"/>
      <c r="AP32" s="112"/>
      <c r="AQ32" s="111"/>
      <c r="AR32" s="115"/>
      <c r="AS32" s="115"/>
      <c r="AT32" s="115"/>
      <c r="AU32" s="122"/>
    </row>
    <row r="33" spans="1:47" ht="13" x14ac:dyDescent="0.25">
      <c r="A33" s="3"/>
      <c r="B33" s="277" t="s">
        <v>215</v>
      </c>
      <c r="C33" s="62" t="s">
        <v>14</v>
      </c>
      <c r="D33" s="119"/>
      <c r="E33" s="117"/>
      <c r="F33" s="117"/>
      <c r="G33" s="117"/>
      <c r="H33" s="117"/>
      <c r="I33" s="119"/>
      <c r="J33" s="117"/>
      <c r="K33" s="117"/>
      <c r="L33" s="117"/>
      <c r="M33" s="117"/>
      <c r="N33" s="119"/>
      <c r="O33" s="117"/>
      <c r="P33" s="117"/>
      <c r="Q33" s="117"/>
      <c r="R33" s="117"/>
      <c r="S33" s="119"/>
      <c r="T33" s="117"/>
      <c r="U33" s="117"/>
      <c r="V33" s="119"/>
      <c r="W33" s="117"/>
      <c r="X33" s="117"/>
      <c r="Y33" s="119"/>
      <c r="Z33" s="117"/>
      <c r="AA33" s="117"/>
      <c r="AB33" s="119"/>
      <c r="AC33" s="114"/>
      <c r="AD33" s="114"/>
      <c r="AE33" s="114"/>
      <c r="AF33" s="114"/>
      <c r="AG33" s="119"/>
      <c r="AH33" s="114"/>
      <c r="AI33" s="114"/>
      <c r="AJ33" s="114"/>
      <c r="AK33" s="114"/>
      <c r="AL33" s="119"/>
      <c r="AM33" s="117"/>
      <c r="AN33" s="117"/>
      <c r="AO33" s="117"/>
      <c r="AP33" s="117"/>
      <c r="AQ33" s="119"/>
      <c r="AR33" s="133"/>
      <c r="AS33" s="133"/>
      <c r="AT33" s="133"/>
      <c r="AU33" s="122"/>
    </row>
    <row r="34" spans="1:47" x14ac:dyDescent="0.25">
      <c r="B34" s="276" t="s">
        <v>216</v>
      </c>
      <c r="C34" s="62"/>
      <c r="D34" s="111"/>
      <c r="E34" s="112"/>
      <c r="F34" s="112"/>
      <c r="G34" s="112"/>
      <c r="H34" s="112"/>
      <c r="I34" s="111"/>
      <c r="J34" s="112"/>
      <c r="K34" s="112"/>
      <c r="L34" s="112"/>
      <c r="M34" s="112"/>
      <c r="N34" s="111"/>
      <c r="O34" s="112"/>
      <c r="P34" s="112"/>
      <c r="Q34" s="112"/>
      <c r="R34" s="112"/>
      <c r="S34" s="111"/>
      <c r="T34" s="112"/>
      <c r="U34" s="112"/>
      <c r="V34" s="111"/>
      <c r="W34" s="112"/>
      <c r="X34" s="112"/>
      <c r="Y34" s="111"/>
      <c r="Z34" s="112"/>
      <c r="AA34" s="112"/>
      <c r="AB34" s="111"/>
      <c r="AC34" s="114"/>
      <c r="AD34" s="114"/>
      <c r="AE34" s="114"/>
      <c r="AF34" s="114"/>
      <c r="AG34" s="111"/>
      <c r="AH34" s="114"/>
      <c r="AI34" s="114"/>
      <c r="AJ34" s="114"/>
      <c r="AK34" s="114"/>
      <c r="AL34" s="111"/>
      <c r="AM34" s="112"/>
      <c r="AN34" s="112"/>
      <c r="AO34" s="112"/>
      <c r="AP34" s="112"/>
      <c r="AQ34" s="122"/>
      <c r="AR34" s="115"/>
      <c r="AS34" s="115"/>
      <c r="AT34" s="115"/>
      <c r="AU34" s="122"/>
    </row>
    <row r="35" spans="1:47" x14ac:dyDescent="0.25">
      <c r="B35" s="276" t="s">
        <v>217</v>
      </c>
      <c r="C35" s="62"/>
      <c r="D35" s="111"/>
      <c r="E35" s="112"/>
      <c r="F35" s="112"/>
      <c r="G35" s="112"/>
      <c r="H35" s="112"/>
      <c r="I35" s="111"/>
      <c r="J35" s="112"/>
      <c r="K35" s="112"/>
      <c r="L35" s="112"/>
      <c r="M35" s="112"/>
      <c r="N35" s="111"/>
      <c r="O35" s="112"/>
      <c r="P35" s="112"/>
      <c r="Q35" s="112"/>
      <c r="R35" s="112"/>
      <c r="S35" s="111"/>
      <c r="T35" s="112"/>
      <c r="U35" s="112"/>
      <c r="V35" s="111"/>
      <c r="W35" s="112"/>
      <c r="X35" s="112"/>
      <c r="Y35" s="111"/>
      <c r="Z35" s="112"/>
      <c r="AA35" s="112"/>
      <c r="AB35" s="111"/>
      <c r="AC35" s="114"/>
      <c r="AD35" s="114"/>
      <c r="AE35" s="114"/>
      <c r="AF35" s="114"/>
      <c r="AG35" s="111"/>
      <c r="AH35" s="114"/>
      <c r="AI35" s="114"/>
      <c r="AJ35" s="114"/>
      <c r="AK35" s="114"/>
      <c r="AL35" s="111"/>
      <c r="AM35" s="112"/>
      <c r="AN35" s="112"/>
      <c r="AO35" s="112"/>
      <c r="AP35" s="112"/>
      <c r="AQ35" s="111"/>
      <c r="AR35" s="115"/>
      <c r="AS35" s="115"/>
      <c r="AT35" s="115"/>
      <c r="AU35" s="122"/>
    </row>
    <row r="36" spans="1:47" ht="17" thickBot="1" x14ac:dyDescent="0.3">
      <c r="B36" s="274" t="s">
        <v>218</v>
      </c>
      <c r="C36" s="63"/>
      <c r="D36" s="123"/>
      <c r="E36" s="124"/>
      <c r="F36" s="124"/>
      <c r="G36" s="124"/>
      <c r="H36" s="124"/>
      <c r="I36" s="123"/>
      <c r="J36" s="124"/>
      <c r="K36" s="124"/>
      <c r="L36" s="124"/>
      <c r="M36" s="124"/>
      <c r="N36" s="123"/>
      <c r="O36" s="124"/>
      <c r="P36" s="124"/>
      <c r="Q36" s="124"/>
      <c r="R36" s="124"/>
      <c r="S36" s="123"/>
      <c r="T36" s="124"/>
      <c r="U36" s="124"/>
      <c r="V36" s="123"/>
      <c r="W36" s="124"/>
      <c r="X36" s="124"/>
      <c r="Y36" s="123"/>
      <c r="Z36" s="124"/>
      <c r="AA36" s="124"/>
      <c r="AB36" s="123"/>
      <c r="AC36" s="124"/>
      <c r="AD36" s="124"/>
      <c r="AE36" s="124"/>
      <c r="AF36" s="124"/>
      <c r="AG36" s="123"/>
      <c r="AH36" s="124"/>
      <c r="AI36" s="124"/>
      <c r="AJ36" s="124"/>
      <c r="AK36" s="124"/>
      <c r="AL36" s="123"/>
      <c r="AM36" s="124"/>
      <c r="AN36" s="124"/>
      <c r="AO36" s="124"/>
      <c r="AP36" s="124"/>
      <c r="AQ36" s="123"/>
      <c r="AR36" s="125"/>
      <c r="AS36" s="125"/>
      <c r="AT36" s="125"/>
      <c r="AU36" s="281"/>
    </row>
    <row r="37" spans="1:47" ht="13" thickTop="1" x14ac:dyDescent="0.25">
      <c r="B37" s="278" t="s">
        <v>219</v>
      </c>
      <c r="C37" s="61" t="s">
        <v>15</v>
      </c>
      <c r="D37" s="134"/>
      <c r="E37" s="135"/>
      <c r="F37" s="135"/>
      <c r="G37" s="135"/>
      <c r="H37" s="135"/>
      <c r="I37" s="134"/>
      <c r="J37" s="135"/>
      <c r="K37" s="135"/>
      <c r="L37" s="135"/>
      <c r="M37" s="135"/>
      <c r="N37" s="134"/>
      <c r="O37" s="135"/>
      <c r="P37" s="135"/>
      <c r="Q37" s="135"/>
      <c r="R37" s="135"/>
      <c r="S37" s="134"/>
      <c r="T37" s="135"/>
      <c r="U37" s="135"/>
      <c r="V37" s="134"/>
      <c r="W37" s="135"/>
      <c r="X37" s="135"/>
      <c r="Y37" s="134"/>
      <c r="Z37" s="135"/>
      <c r="AA37" s="135"/>
      <c r="AB37" s="134"/>
      <c r="AC37" s="107"/>
      <c r="AD37" s="107"/>
      <c r="AE37" s="107"/>
      <c r="AF37" s="108"/>
      <c r="AG37" s="134"/>
      <c r="AH37" s="107"/>
      <c r="AI37" s="107"/>
      <c r="AJ37" s="107"/>
      <c r="AK37" s="108"/>
      <c r="AL37" s="134"/>
      <c r="AM37" s="135"/>
      <c r="AN37" s="135"/>
      <c r="AO37" s="135"/>
      <c r="AP37" s="135"/>
      <c r="AQ37" s="134"/>
      <c r="AR37" s="136"/>
      <c r="AS37" s="136"/>
      <c r="AT37" s="136"/>
      <c r="AU37" s="130"/>
    </row>
    <row r="38" spans="1:47" x14ac:dyDescent="0.25">
      <c r="B38" s="273" t="s">
        <v>220</v>
      </c>
      <c r="C38" s="62" t="s">
        <v>16</v>
      </c>
      <c r="D38" s="111"/>
      <c r="E38" s="112"/>
      <c r="F38" s="112"/>
      <c r="G38" s="112"/>
      <c r="H38" s="112"/>
      <c r="I38" s="111"/>
      <c r="J38" s="112"/>
      <c r="K38" s="112"/>
      <c r="L38" s="112"/>
      <c r="M38" s="112"/>
      <c r="N38" s="111"/>
      <c r="O38" s="112"/>
      <c r="P38" s="112"/>
      <c r="Q38" s="112"/>
      <c r="R38" s="112"/>
      <c r="S38" s="111"/>
      <c r="T38" s="112"/>
      <c r="U38" s="112"/>
      <c r="V38" s="111"/>
      <c r="W38" s="112"/>
      <c r="X38" s="112"/>
      <c r="Y38" s="111"/>
      <c r="Z38" s="112"/>
      <c r="AA38" s="112"/>
      <c r="AB38" s="111"/>
      <c r="AC38" s="114"/>
      <c r="AD38" s="114"/>
      <c r="AE38" s="114"/>
      <c r="AF38" s="114"/>
      <c r="AG38" s="111"/>
      <c r="AH38" s="114"/>
      <c r="AI38" s="114"/>
      <c r="AJ38" s="114"/>
      <c r="AK38" s="114"/>
      <c r="AL38" s="111"/>
      <c r="AM38" s="112"/>
      <c r="AN38" s="112"/>
      <c r="AO38" s="112"/>
      <c r="AP38" s="112"/>
      <c r="AQ38" s="111"/>
      <c r="AR38" s="115"/>
      <c r="AS38" s="115"/>
      <c r="AT38" s="115"/>
      <c r="AU38" s="122"/>
    </row>
    <row r="39" spans="1:47" x14ac:dyDescent="0.25">
      <c r="B39" s="276" t="s">
        <v>221</v>
      </c>
      <c r="C39" s="62" t="s">
        <v>17</v>
      </c>
      <c r="D39" s="111"/>
      <c r="E39" s="112"/>
      <c r="F39" s="112"/>
      <c r="G39" s="112"/>
      <c r="H39" s="112"/>
      <c r="I39" s="111"/>
      <c r="J39" s="112"/>
      <c r="K39" s="112"/>
      <c r="L39" s="112"/>
      <c r="M39" s="112"/>
      <c r="N39" s="111"/>
      <c r="O39" s="112"/>
      <c r="P39" s="112"/>
      <c r="Q39" s="112"/>
      <c r="R39" s="112"/>
      <c r="S39" s="111"/>
      <c r="T39" s="112"/>
      <c r="U39" s="112"/>
      <c r="V39" s="111"/>
      <c r="W39" s="112"/>
      <c r="X39" s="112"/>
      <c r="Y39" s="111"/>
      <c r="Z39" s="112"/>
      <c r="AA39" s="112"/>
      <c r="AB39" s="111"/>
      <c r="AC39" s="114"/>
      <c r="AD39" s="114"/>
      <c r="AE39" s="114"/>
      <c r="AF39" s="114"/>
      <c r="AG39" s="111"/>
      <c r="AH39" s="114"/>
      <c r="AI39" s="114"/>
      <c r="AJ39" s="114"/>
      <c r="AK39" s="114"/>
      <c r="AL39" s="111"/>
      <c r="AM39" s="112"/>
      <c r="AN39" s="112"/>
      <c r="AO39" s="112"/>
      <c r="AP39" s="112"/>
      <c r="AQ39" s="111"/>
      <c r="AR39" s="115"/>
      <c r="AS39" s="115"/>
      <c r="AT39" s="115"/>
      <c r="AU39" s="122"/>
    </row>
    <row r="40" spans="1:47" x14ac:dyDescent="0.25">
      <c r="B40" s="276" t="s">
        <v>222</v>
      </c>
      <c r="C40" s="62" t="s">
        <v>38</v>
      </c>
      <c r="D40" s="111"/>
      <c r="E40" s="112"/>
      <c r="F40" s="112"/>
      <c r="G40" s="112"/>
      <c r="H40" s="112"/>
      <c r="I40" s="111"/>
      <c r="J40" s="112"/>
      <c r="K40" s="112"/>
      <c r="L40" s="112"/>
      <c r="M40" s="112"/>
      <c r="N40" s="111"/>
      <c r="O40" s="112"/>
      <c r="P40" s="112"/>
      <c r="Q40" s="112"/>
      <c r="R40" s="112"/>
      <c r="S40" s="111"/>
      <c r="T40" s="112"/>
      <c r="U40" s="112"/>
      <c r="V40" s="111"/>
      <c r="W40" s="112"/>
      <c r="X40" s="112"/>
      <c r="Y40" s="111"/>
      <c r="Z40" s="112"/>
      <c r="AA40" s="112"/>
      <c r="AB40" s="111"/>
      <c r="AC40" s="114"/>
      <c r="AD40" s="114"/>
      <c r="AE40" s="114"/>
      <c r="AF40" s="114"/>
      <c r="AG40" s="111"/>
      <c r="AH40" s="114"/>
      <c r="AI40" s="114"/>
      <c r="AJ40" s="114"/>
      <c r="AK40" s="114"/>
      <c r="AL40" s="111"/>
      <c r="AM40" s="112"/>
      <c r="AN40" s="112"/>
      <c r="AO40" s="112"/>
      <c r="AP40" s="112"/>
      <c r="AQ40" s="111"/>
      <c r="AR40" s="115"/>
      <c r="AS40" s="115"/>
      <c r="AT40" s="115"/>
      <c r="AU40" s="122"/>
    </row>
    <row r="41" spans="1:47" s="5" customFormat="1" ht="13.75" customHeight="1" x14ac:dyDescent="0.25">
      <c r="A41" s="35"/>
      <c r="B41" s="276" t="s">
        <v>223</v>
      </c>
      <c r="C41" s="62" t="s">
        <v>104</v>
      </c>
      <c r="D41" s="111"/>
      <c r="E41" s="112"/>
      <c r="F41" s="112"/>
      <c r="G41" s="112"/>
      <c r="H41" s="112"/>
      <c r="I41" s="111"/>
      <c r="J41" s="112"/>
      <c r="K41" s="112"/>
      <c r="L41" s="112"/>
      <c r="M41" s="112"/>
      <c r="N41" s="111"/>
      <c r="O41" s="112"/>
      <c r="P41" s="112"/>
      <c r="Q41" s="112"/>
      <c r="R41" s="112"/>
      <c r="S41" s="111"/>
      <c r="T41" s="112"/>
      <c r="U41" s="112"/>
      <c r="V41" s="111"/>
      <c r="W41" s="112"/>
      <c r="X41" s="112"/>
      <c r="Y41" s="111"/>
      <c r="Z41" s="112"/>
      <c r="AA41" s="112"/>
      <c r="AB41" s="111"/>
      <c r="AC41" s="114"/>
      <c r="AD41" s="114"/>
      <c r="AE41" s="114"/>
      <c r="AF41" s="114"/>
      <c r="AG41" s="111"/>
      <c r="AH41" s="114"/>
      <c r="AI41" s="114"/>
      <c r="AJ41" s="114"/>
      <c r="AK41" s="114"/>
      <c r="AL41" s="111"/>
      <c r="AM41" s="112"/>
      <c r="AN41" s="112"/>
      <c r="AO41" s="112"/>
      <c r="AP41" s="112"/>
      <c r="AQ41" s="111"/>
      <c r="AR41" s="115"/>
      <c r="AS41" s="115"/>
      <c r="AT41" s="115"/>
      <c r="AU41" s="122"/>
    </row>
    <row r="42" spans="1:47" s="5" customFormat="1" ht="13.75" customHeight="1" x14ac:dyDescent="0.25">
      <c r="A42" s="35"/>
      <c r="B42" s="276" t="s">
        <v>411</v>
      </c>
      <c r="C42" s="62"/>
      <c r="D42" s="127">
        <f t="shared" ref="D42:AB42" si="0">SUM(D37:D41)</f>
        <v>0</v>
      </c>
      <c r="E42" s="128">
        <f t="shared" si="0"/>
        <v>0</v>
      </c>
      <c r="F42" s="128">
        <f t="shared" si="0"/>
        <v>0</v>
      </c>
      <c r="G42" s="128">
        <f t="shared" si="0"/>
        <v>0</v>
      </c>
      <c r="H42" s="128">
        <f t="shared" si="0"/>
        <v>0</v>
      </c>
      <c r="I42" s="127">
        <f t="shared" si="0"/>
        <v>0</v>
      </c>
      <c r="J42" s="128">
        <f t="shared" si="0"/>
        <v>0</v>
      </c>
      <c r="K42" s="128">
        <f t="shared" si="0"/>
        <v>0</v>
      </c>
      <c r="L42" s="128">
        <f t="shared" si="0"/>
        <v>0</v>
      </c>
      <c r="M42" s="128">
        <f t="shared" si="0"/>
        <v>0</v>
      </c>
      <c r="N42" s="127">
        <f t="shared" si="0"/>
        <v>0</v>
      </c>
      <c r="O42" s="128">
        <f t="shared" si="0"/>
        <v>0</v>
      </c>
      <c r="P42" s="128">
        <f t="shared" si="0"/>
        <v>0</v>
      </c>
      <c r="Q42" s="128">
        <f t="shared" si="0"/>
        <v>0</v>
      </c>
      <c r="R42" s="128">
        <f t="shared" si="0"/>
        <v>0</v>
      </c>
      <c r="S42" s="127">
        <f t="shared" si="0"/>
        <v>0</v>
      </c>
      <c r="T42" s="128">
        <f t="shared" si="0"/>
        <v>0</v>
      </c>
      <c r="U42" s="128">
        <f t="shared" si="0"/>
        <v>0</v>
      </c>
      <c r="V42" s="127">
        <f t="shared" si="0"/>
        <v>0</v>
      </c>
      <c r="W42" s="128">
        <f t="shared" si="0"/>
        <v>0</v>
      </c>
      <c r="X42" s="128">
        <f t="shared" si="0"/>
        <v>0</v>
      </c>
      <c r="Y42" s="127">
        <f t="shared" si="0"/>
        <v>0</v>
      </c>
      <c r="Z42" s="128">
        <f t="shared" si="0"/>
        <v>0</v>
      </c>
      <c r="AA42" s="128">
        <f t="shared" si="0"/>
        <v>0</v>
      </c>
      <c r="AB42" s="127">
        <f t="shared" si="0"/>
        <v>0</v>
      </c>
      <c r="AC42" s="114"/>
      <c r="AD42" s="114"/>
      <c r="AE42" s="114"/>
      <c r="AF42" s="114"/>
      <c r="AG42" s="127">
        <f>SUM(AG37:AG41)</f>
        <v>0</v>
      </c>
      <c r="AH42" s="114"/>
      <c r="AI42" s="114"/>
      <c r="AJ42" s="114"/>
      <c r="AK42" s="114"/>
      <c r="AL42" s="127">
        <f t="shared" ref="AL42:AS42" si="1">SUM(AL37:AL41)</f>
        <v>0</v>
      </c>
      <c r="AM42" s="128">
        <f t="shared" si="1"/>
        <v>0</v>
      </c>
      <c r="AN42" s="128">
        <f t="shared" si="1"/>
        <v>0</v>
      </c>
      <c r="AO42" s="128">
        <f t="shared" si="1"/>
        <v>0</v>
      </c>
      <c r="AP42" s="128">
        <f t="shared" si="1"/>
        <v>0</v>
      </c>
      <c r="AQ42" s="127">
        <f t="shared" si="1"/>
        <v>0</v>
      </c>
      <c r="AR42" s="129">
        <f t="shared" si="1"/>
        <v>0</v>
      </c>
      <c r="AS42" s="129">
        <f t="shared" si="1"/>
        <v>0</v>
      </c>
      <c r="AT42" s="129">
        <f>SUM(AT37:AT41)</f>
        <v>0</v>
      </c>
      <c r="AU42" s="122"/>
    </row>
    <row r="43" spans="1:47" ht="17" thickBot="1" x14ac:dyDescent="0.3">
      <c r="B43" s="274" t="s">
        <v>224</v>
      </c>
      <c r="C43" s="63"/>
      <c r="D43" s="123"/>
      <c r="E43" s="124"/>
      <c r="F43" s="124"/>
      <c r="G43" s="124"/>
      <c r="H43" s="124"/>
      <c r="I43" s="123"/>
      <c r="J43" s="124"/>
      <c r="K43" s="124"/>
      <c r="L43" s="124"/>
      <c r="M43" s="124"/>
      <c r="N43" s="123"/>
      <c r="O43" s="124"/>
      <c r="P43" s="124"/>
      <c r="Q43" s="124"/>
      <c r="R43" s="124"/>
      <c r="S43" s="123"/>
      <c r="T43" s="124"/>
      <c r="U43" s="124"/>
      <c r="V43" s="123"/>
      <c r="W43" s="124"/>
      <c r="X43" s="124"/>
      <c r="Y43" s="123"/>
      <c r="Z43" s="124"/>
      <c r="AA43" s="124"/>
      <c r="AB43" s="123"/>
      <c r="AC43" s="124"/>
      <c r="AD43" s="124"/>
      <c r="AE43" s="124"/>
      <c r="AF43" s="124"/>
      <c r="AG43" s="123"/>
      <c r="AH43" s="124"/>
      <c r="AI43" s="124"/>
      <c r="AJ43" s="124"/>
      <c r="AK43" s="124"/>
      <c r="AL43" s="123"/>
      <c r="AM43" s="124"/>
      <c r="AN43" s="124"/>
      <c r="AO43" s="124"/>
      <c r="AP43" s="124"/>
      <c r="AQ43" s="123"/>
      <c r="AR43" s="125"/>
      <c r="AS43" s="125"/>
      <c r="AT43" s="125"/>
      <c r="AU43" s="281"/>
    </row>
    <row r="44" spans="1:47" ht="25.5" thickTop="1" x14ac:dyDescent="0.25">
      <c r="B44" s="278" t="s">
        <v>225</v>
      </c>
      <c r="C44" s="61" t="s">
        <v>18</v>
      </c>
      <c r="D44" s="134"/>
      <c r="E44" s="135"/>
      <c r="F44" s="135"/>
      <c r="G44" s="135"/>
      <c r="H44" s="135"/>
      <c r="I44" s="134"/>
      <c r="J44" s="135"/>
      <c r="K44" s="135"/>
      <c r="L44" s="135"/>
      <c r="M44" s="135"/>
      <c r="N44" s="134"/>
      <c r="O44" s="135"/>
      <c r="P44" s="135"/>
      <c r="Q44" s="135"/>
      <c r="R44" s="135"/>
      <c r="S44" s="134"/>
      <c r="T44" s="135"/>
      <c r="U44" s="135"/>
      <c r="V44" s="134"/>
      <c r="W44" s="135"/>
      <c r="X44" s="135"/>
      <c r="Y44" s="134"/>
      <c r="Z44" s="135"/>
      <c r="AA44" s="135"/>
      <c r="AB44" s="134"/>
      <c r="AC44" s="107"/>
      <c r="AD44" s="107"/>
      <c r="AE44" s="107"/>
      <c r="AF44" s="108"/>
      <c r="AG44" s="134"/>
      <c r="AH44" s="107"/>
      <c r="AI44" s="107"/>
      <c r="AJ44" s="107"/>
      <c r="AK44" s="108"/>
      <c r="AL44" s="134"/>
      <c r="AM44" s="135"/>
      <c r="AN44" s="135"/>
      <c r="AO44" s="135"/>
      <c r="AP44" s="135"/>
      <c r="AQ44" s="134"/>
      <c r="AR44" s="136"/>
      <c r="AS44" s="136"/>
      <c r="AT44" s="136"/>
      <c r="AU44" s="130"/>
    </row>
    <row r="45" spans="1:47" x14ac:dyDescent="0.25">
      <c r="B45" s="279" t="s">
        <v>226</v>
      </c>
      <c r="C45" s="62" t="s">
        <v>19</v>
      </c>
      <c r="D45" s="111"/>
      <c r="E45" s="112"/>
      <c r="F45" s="112"/>
      <c r="G45" s="112"/>
      <c r="H45" s="112"/>
      <c r="I45" s="111"/>
      <c r="J45" s="112"/>
      <c r="K45" s="112"/>
      <c r="L45" s="112"/>
      <c r="M45" s="112"/>
      <c r="N45" s="111"/>
      <c r="O45" s="112"/>
      <c r="P45" s="112"/>
      <c r="Q45" s="112"/>
      <c r="R45" s="112"/>
      <c r="S45" s="111"/>
      <c r="T45" s="112"/>
      <c r="U45" s="112"/>
      <c r="V45" s="111"/>
      <c r="W45" s="112"/>
      <c r="X45" s="112"/>
      <c r="Y45" s="111"/>
      <c r="Z45" s="112"/>
      <c r="AA45" s="112"/>
      <c r="AB45" s="111"/>
      <c r="AC45" s="114"/>
      <c r="AD45" s="114"/>
      <c r="AE45" s="114"/>
      <c r="AF45" s="114"/>
      <c r="AG45" s="111"/>
      <c r="AH45" s="114"/>
      <c r="AI45" s="114"/>
      <c r="AJ45" s="114"/>
      <c r="AK45" s="114"/>
      <c r="AL45" s="111"/>
      <c r="AM45" s="112"/>
      <c r="AN45" s="112"/>
      <c r="AO45" s="112"/>
      <c r="AP45" s="112"/>
      <c r="AQ45" s="111"/>
      <c r="AR45" s="115"/>
      <c r="AS45" s="115"/>
      <c r="AT45" s="115"/>
      <c r="AU45" s="122"/>
    </row>
    <row r="46" spans="1:47" x14ac:dyDescent="0.25">
      <c r="B46" s="279" t="s">
        <v>227</v>
      </c>
      <c r="C46" s="62" t="s">
        <v>20</v>
      </c>
      <c r="D46" s="111"/>
      <c r="E46" s="112"/>
      <c r="F46" s="112"/>
      <c r="G46" s="112"/>
      <c r="H46" s="112"/>
      <c r="I46" s="111"/>
      <c r="J46" s="112"/>
      <c r="K46" s="112"/>
      <c r="L46" s="112"/>
      <c r="M46" s="112"/>
      <c r="N46" s="111"/>
      <c r="O46" s="112"/>
      <c r="P46" s="112"/>
      <c r="Q46" s="112"/>
      <c r="R46" s="112"/>
      <c r="S46" s="111"/>
      <c r="T46" s="112"/>
      <c r="U46" s="112"/>
      <c r="V46" s="111"/>
      <c r="W46" s="112"/>
      <c r="X46" s="112"/>
      <c r="Y46" s="111"/>
      <c r="Z46" s="112"/>
      <c r="AA46" s="112"/>
      <c r="AB46" s="111"/>
      <c r="AC46" s="114"/>
      <c r="AD46" s="114"/>
      <c r="AE46" s="114"/>
      <c r="AF46" s="114"/>
      <c r="AG46" s="111"/>
      <c r="AH46" s="114"/>
      <c r="AI46" s="114"/>
      <c r="AJ46" s="114"/>
      <c r="AK46" s="114"/>
      <c r="AL46" s="111"/>
      <c r="AM46" s="112"/>
      <c r="AN46" s="112"/>
      <c r="AO46" s="112"/>
      <c r="AP46" s="112"/>
      <c r="AQ46" s="111"/>
      <c r="AR46" s="115"/>
      <c r="AS46" s="115"/>
      <c r="AT46" s="115"/>
      <c r="AU46" s="122"/>
    </row>
    <row r="47" spans="1:47" x14ac:dyDescent="0.25">
      <c r="B47" s="279" t="s">
        <v>228</v>
      </c>
      <c r="C47" s="62" t="s">
        <v>21</v>
      </c>
      <c r="D47" s="111"/>
      <c r="E47" s="112"/>
      <c r="F47" s="112"/>
      <c r="G47" s="112"/>
      <c r="H47" s="112"/>
      <c r="I47" s="111"/>
      <c r="J47" s="112"/>
      <c r="K47" s="112"/>
      <c r="L47" s="112"/>
      <c r="M47" s="112"/>
      <c r="N47" s="111"/>
      <c r="O47" s="112"/>
      <c r="P47" s="112"/>
      <c r="Q47" s="112"/>
      <c r="R47" s="112"/>
      <c r="S47" s="111"/>
      <c r="T47" s="112"/>
      <c r="U47" s="112"/>
      <c r="V47" s="111"/>
      <c r="W47" s="112"/>
      <c r="X47" s="112"/>
      <c r="Y47" s="111"/>
      <c r="Z47" s="112"/>
      <c r="AA47" s="112"/>
      <c r="AB47" s="111"/>
      <c r="AC47" s="114"/>
      <c r="AD47" s="114"/>
      <c r="AE47" s="114"/>
      <c r="AF47" s="114"/>
      <c r="AG47" s="111"/>
      <c r="AH47" s="114"/>
      <c r="AI47" s="114"/>
      <c r="AJ47" s="114"/>
      <c r="AK47" s="114"/>
      <c r="AL47" s="111"/>
      <c r="AM47" s="112"/>
      <c r="AN47" s="112"/>
      <c r="AO47" s="112"/>
      <c r="AP47" s="112"/>
      <c r="AQ47" s="111"/>
      <c r="AR47" s="115"/>
      <c r="AS47" s="115"/>
      <c r="AT47" s="115"/>
      <c r="AU47" s="122"/>
    </row>
    <row r="48" spans="1:47" ht="13" x14ac:dyDescent="0.25">
      <c r="B48" s="280" t="s">
        <v>229</v>
      </c>
      <c r="C48" s="62"/>
      <c r="D48" s="119"/>
      <c r="E48" s="117"/>
      <c r="F48" s="117"/>
      <c r="G48" s="117"/>
      <c r="H48" s="117"/>
      <c r="I48" s="119"/>
      <c r="J48" s="117"/>
      <c r="K48" s="117"/>
      <c r="L48" s="117"/>
      <c r="M48" s="117"/>
      <c r="N48" s="119"/>
      <c r="O48" s="117"/>
      <c r="P48" s="117"/>
      <c r="Q48" s="117"/>
      <c r="R48" s="117"/>
      <c r="S48" s="119"/>
      <c r="T48" s="117"/>
      <c r="U48" s="117"/>
      <c r="V48" s="119"/>
      <c r="W48" s="117"/>
      <c r="X48" s="117"/>
      <c r="Y48" s="119"/>
      <c r="Z48" s="117"/>
      <c r="AA48" s="117"/>
      <c r="AB48" s="119"/>
      <c r="AC48" s="114"/>
      <c r="AD48" s="114"/>
      <c r="AE48" s="114"/>
      <c r="AF48" s="114"/>
      <c r="AG48" s="119"/>
      <c r="AH48" s="114"/>
      <c r="AI48" s="114"/>
      <c r="AJ48" s="114"/>
      <c r="AK48" s="114"/>
      <c r="AL48" s="119"/>
      <c r="AM48" s="117"/>
      <c r="AN48" s="117"/>
      <c r="AO48" s="117"/>
      <c r="AP48" s="117"/>
      <c r="AQ48" s="119"/>
      <c r="AR48" s="133"/>
      <c r="AS48" s="133"/>
      <c r="AT48" s="133"/>
      <c r="AU48" s="122"/>
    </row>
    <row r="49" spans="2:47" x14ac:dyDescent="0.25">
      <c r="B49" s="273" t="s">
        <v>437</v>
      </c>
      <c r="C49" s="62"/>
      <c r="D49" s="111"/>
      <c r="E49" s="112"/>
      <c r="F49" s="112"/>
      <c r="G49" s="112"/>
      <c r="H49" s="112"/>
      <c r="I49" s="111"/>
      <c r="J49" s="112"/>
      <c r="K49" s="112"/>
      <c r="L49" s="112"/>
      <c r="M49" s="112"/>
      <c r="N49" s="111"/>
      <c r="O49" s="112"/>
      <c r="P49" s="112"/>
      <c r="Q49" s="112"/>
      <c r="R49" s="112"/>
      <c r="S49" s="111"/>
      <c r="T49" s="112"/>
      <c r="U49" s="112"/>
      <c r="V49" s="111"/>
      <c r="W49" s="112"/>
      <c r="X49" s="112"/>
      <c r="Y49" s="111"/>
      <c r="Z49" s="112"/>
      <c r="AA49" s="112"/>
      <c r="AB49" s="111"/>
      <c r="AC49" s="114"/>
      <c r="AD49" s="114"/>
      <c r="AE49" s="114"/>
      <c r="AF49" s="114"/>
      <c r="AG49" s="111"/>
      <c r="AH49" s="114"/>
      <c r="AI49" s="114"/>
      <c r="AJ49" s="114"/>
      <c r="AK49" s="114"/>
      <c r="AL49" s="111"/>
      <c r="AM49" s="112"/>
      <c r="AN49" s="112"/>
      <c r="AO49" s="112"/>
      <c r="AP49" s="112"/>
      <c r="AQ49" s="111"/>
      <c r="AR49" s="115"/>
      <c r="AS49" s="115"/>
      <c r="AT49" s="115"/>
      <c r="AU49" s="122"/>
    </row>
    <row r="50" spans="2:47" x14ac:dyDescent="0.25">
      <c r="B50" s="273" t="s">
        <v>230</v>
      </c>
      <c r="C50" s="62"/>
      <c r="D50" s="111"/>
      <c r="E50" s="112"/>
      <c r="F50" s="112"/>
      <c r="G50" s="112"/>
      <c r="H50" s="112"/>
      <c r="I50" s="111"/>
      <c r="J50" s="112"/>
      <c r="K50" s="112"/>
      <c r="L50" s="112"/>
      <c r="M50" s="112"/>
      <c r="N50" s="111"/>
      <c r="O50" s="112"/>
      <c r="P50" s="112"/>
      <c r="Q50" s="112"/>
      <c r="R50" s="112"/>
      <c r="S50" s="111"/>
      <c r="T50" s="112"/>
      <c r="U50" s="112"/>
      <c r="V50" s="111"/>
      <c r="W50" s="112"/>
      <c r="X50" s="112"/>
      <c r="Y50" s="111"/>
      <c r="Z50" s="112"/>
      <c r="AA50" s="112"/>
      <c r="AB50" s="111"/>
      <c r="AC50" s="114"/>
      <c r="AD50" s="114"/>
      <c r="AE50" s="114"/>
      <c r="AF50" s="114"/>
      <c r="AG50" s="111"/>
      <c r="AH50" s="114"/>
      <c r="AI50" s="114"/>
      <c r="AJ50" s="114"/>
      <c r="AK50" s="114"/>
      <c r="AL50" s="111"/>
      <c r="AM50" s="112"/>
      <c r="AN50" s="112"/>
      <c r="AO50" s="112"/>
      <c r="AP50" s="112"/>
      <c r="AQ50" s="111"/>
      <c r="AR50" s="115"/>
      <c r="AS50" s="115"/>
      <c r="AT50" s="115"/>
      <c r="AU50" s="122"/>
    </row>
    <row r="51" spans="2:47" x14ac:dyDescent="0.25">
      <c r="B51" s="273" t="s">
        <v>441</v>
      </c>
      <c r="C51" s="62"/>
      <c r="D51" s="111"/>
      <c r="E51" s="112"/>
      <c r="F51" s="112"/>
      <c r="G51" s="112"/>
      <c r="H51" s="112"/>
      <c r="I51" s="111"/>
      <c r="J51" s="112"/>
      <c r="K51" s="112"/>
      <c r="L51" s="112"/>
      <c r="M51" s="112"/>
      <c r="N51" s="111"/>
      <c r="O51" s="112"/>
      <c r="P51" s="112"/>
      <c r="Q51" s="112"/>
      <c r="R51" s="112"/>
      <c r="S51" s="111"/>
      <c r="T51" s="112"/>
      <c r="U51" s="112"/>
      <c r="V51" s="111"/>
      <c r="W51" s="112"/>
      <c r="X51" s="112"/>
      <c r="Y51" s="111"/>
      <c r="Z51" s="112"/>
      <c r="AA51" s="112"/>
      <c r="AB51" s="111"/>
      <c r="AC51" s="114"/>
      <c r="AD51" s="114"/>
      <c r="AE51" s="114"/>
      <c r="AF51" s="114"/>
      <c r="AG51" s="111"/>
      <c r="AH51" s="114"/>
      <c r="AI51" s="114"/>
      <c r="AJ51" s="114"/>
      <c r="AK51" s="114"/>
      <c r="AL51" s="111"/>
      <c r="AM51" s="112"/>
      <c r="AN51" s="112"/>
      <c r="AO51" s="112"/>
      <c r="AP51" s="112"/>
      <c r="AQ51" s="111"/>
      <c r="AR51" s="115"/>
      <c r="AS51" s="115"/>
      <c r="AT51" s="115"/>
      <c r="AU51" s="122"/>
    </row>
    <row r="52" spans="2:47" x14ac:dyDescent="0.25">
      <c r="B52" s="273" t="s">
        <v>231</v>
      </c>
      <c r="C52" s="62"/>
      <c r="D52" s="111"/>
      <c r="E52" s="112"/>
      <c r="F52" s="112"/>
      <c r="G52" s="112"/>
      <c r="H52" s="112"/>
      <c r="I52" s="111"/>
      <c r="J52" s="112"/>
      <c r="K52" s="112"/>
      <c r="L52" s="112"/>
      <c r="M52" s="112"/>
      <c r="N52" s="111"/>
      <c r="O52" s="112"/>
      <c r="P52" s="112"/>
      <c r="Q52" s="112"/>
      <c r="R52" s="112"/>
      <c r="S52" s="111"/>
      <c r="T52" s="112"/>
      <c r="U52" s="112"/>
      <c r="V52" s="111"/>
      <c r="W52" s="112"/>
      <c r="X52" s="112"/>
      <c r="Y52" s="111"/>
      <c r="Z52" s="112"/>
      <c r="AA52" s="112"/>
      <c r="AB52" s="111"/>
      <c r="AC52" s="114"/>
      <c r="AD52" s="114"/>
      <c r="AE52" s="114"/>
      <c r="AF52" s="114"/>
      <c r="AG52" s="111"/>
      <c r="AH52" s="114"/>
      <c r="AI52" s="114"/>
      <c r="AJ52" s="114"/>
      <c r="AK52" s="114"/>
      <c r="AL52" s="111"/>
      <c r="AM52" s="112"/>
      <c r="AN52" s="112"/>
      <c r="AO52" s="112"/>
      <c r="AP52" s="112"/>
      <c r="AQ52" s="111"/>
      <c r="AR52" s="115"/>
      <c r="AS52" s="115"/>
      <c r="AT52" s="115"/>
      <c r="AU52" s="122"/>
    </row>
    <row r="53" spans="2:47" ht="25" x14ac:dyDescent="0.25">
      <c r="B53" s="273" t="s">
        <v>232</v>
      </c>
      <c r="C53" s="62" t="s">
        <v>70</v>
      </c>
      <c r="D53" s="111"/>
      <c r="E53" s="112"/>
      <c r="F53" s="112"/>
      <c r="G53" s="112"/>
      <c r="H53" s="112"/>
      <c r="I53" s="111"/>
      <c r="J53" s="112"/>
      <c r="K53" s="112"/>
      <c r="L53" s="112"/>
      <c r="M53" s="112"/>
      <c r="N53" s="111"/>
      <c r="O53" s="112"/>
      <c r="P53" s="112"/>
      <c r="Q53" s="112"/>
      <c r="R53" s="112"/>
      <c r="S53" s="111"/>
      <c r="T53" s="112"/>
      <c r="U53" s="112"/>
      <c r="V53" s="111"/>
      <c r="W53" s="112"/>
      <c r="X53" s="112"/>
      <c r="Y53" s="111"/>
      <c r="Z53" s="112"/>
      <c r="AA53" s="112"/>
      <c r="AB53" s="111"/>
      <c r="AC53" s="114"/>
      <c r="AD53" s="114"/>
      <c r="AE53" s="114"/>
      <c r="AF53" s="114"/>
      <c r="AG53" s="111"/>
      <c r="AH53" s="114"/>
      <c r="AI53" s="114"/>
      <c r="AJ53" s="114"/>
      <c r="AK53" s="114"/>
      <c r="AL53" s="111"/>
      <c r="AM53" s="112"/>
      <c r="AN53" s="112"/>
      <c r="AO53" s="112"/>
      <c r="AP53" s="112"/>
      <c r="AQ53" s="111"/>
      <c r="AR53" s="115"/>
      <c r="AS53" s="115"/>
      <c r="AT53" s="115"/>
      <c r="AU53" s="122"/>
    </row>
    <row r="54" spans="2:47" ht="16.5" x14ac:dyDescent="0.25">
      <c r="B54" s="274" t="s">
        <v>233</v>
      </c>
      <c r="C54" s="64" t="s">
        <v>22</v>
      </c>
      <c r="D54" s="137"/>
      <c r="E54" s="138"/>
      <c r="F54" s="138"/>
      <c r="G54" s="138"/>
      <c r="H54" s="138"/>
      <c r="I54" s="137"/>
      <c r="J54" s="138"/>
      <c r="K54" s="138"/>
      <c r="L54" s="138"/>
      <c r="M54" s="138"/>
      <c r="N54" s="137"/>
      <c r="O54" s="138"/>
      <c r="P54" s="138"/>
      <c r="Q54" s="138"/>
      <c r="R54" s="138"/>
      <c r="S54" s="137"/>
      <c r="T54" s="138"/>
      <c r="U54" s="138"/>
      <c r="V54" s="137"/>
      <c r="W54" s="138"/>
      <c r="X54" s="138"/>
      <c r="Y54" s="137"/>
      <c r="Z54" s="138"/>
      <c r="AA54" s="138"/>
      <c r="AB54" s="137"/>
      <c r="AC54" s="138"/>
      <c r="AD54" s="138"/>
      <c r="AE54" s="138"/>
      <c r="AF54" s="138"/>
      <c r="AG54" s="137"/>
      <c r="AH54" s="138"/>
      <c r="AI54" s="138"/>
      <c r="AJ54" s="138"/>
      <c r="AK54" s="138"/>
      <c r="AL54" s="137"/>
      <c r="AM54" s="138"/>
      <c r="AN54" s="138"/>
      <c r="AO54" s="138"/>
      <c r="AP54" s="138"/>
      <c r="AQ54" s="137"/>
      <c r="AR54" s="139"/>
      <c r="AS54" s="139"/>
      <c r="AT54" s="140"/>
      <c r="AU54" s="137"/>
    </row>
    <row r="55" spans="2:47" ht="17" thickBot="1" x14ac:dyDescent="0.3">
      <c r="B55" s="274" t="s">
        <v>234</v>
      </c>
      <c r="C55" s="63"/>
      <c r="D55" s="141"/>
      <c r="E55" s="142"/>
      <c r="F55" s="142"/>
      <c r="G55" s="142"/>
      <c r="H55" s="142"/>
      <c r="I55" s="141"/>
      <c r="J55" s="142"/>
      <c r="K55" s="142"/>
      <c r="L55" s="142"/>
      <c r="M55" s="142"/>
      <c r="N55" s="141"/>
      <c r="O55" s="142"/>
      <c r="P55" s="142"/>
      <c r="Q55" s="142"/>
      <c r="R55" s="142"/>
      <c r="S55" s="141"/>
      <c r="T55" s="142"/>
      <c r="U55" s="142"/>
      <c r="V55" s="141"/>
      <c r="W55" s="142"/>
      <c r="X55" s="142"/>
      <c r="Y55" s="141"/>
      <c r="Z55" s="142"/>
      <c r="AA55" s="142"/>
      <c r="AB55" s="141"/>
      <c r="AC55" s="142"/>
      <c r="AD55" s="142"/>
      <c r="AE55" s="142"/>
      <c r="AF55" s="142"/>
      <c r="AG55" s="141"/>
      <c r="AH55" s="142"/>
      <c r="AI55" s="142"/>
      <c r="AJ55" s="142"/>
      <c r="AK55" s="142"/>
      <c r="AL55" s="141"/>
      <c r="AM55" s="142"/>
      <c r="AN55" s="142"/>
      <c r="AO55" s="142"/>
      <c r="AP55" s="142"/>
      <c r="AQ55" s="141"/>
      <c r="AR55" s="143"/>
      <c r="AS55" s="143"/>
      <c r="AT55" s="143"/>
      <c r="AU55" s="141"/>
    </row>
    <row r="56" spans="2:47" ht="13" thickTop="1" x14ac:dyDescent="0.25">
      <c r="B56" s="278" t="s">
        <v>235</v>
      </c>
      <c r="C56" s="61" t="s">
        <v>24</v>
      </c>
      <c r="D56" s="144"/>
      <c r="E56" s="145"/>
      <c r="F56" s="145"/>
      <c r="G56" s="145"/>
      <c r="H56" s="145"/>
      <c r="I56" s="144"/>
      <c r="J56" s="145"/>
      <c r="K56" s="145"/>
      <c r="L56" s="145"/>
      <c r="M56" s="145"/>
      <c r="N56" s="144"/>
      <c r="O56" s="145"/>
      <c r="P56" s="145"/>
      <c r="Q56" s="145"/>
      <c r="R56" s="145"/>
      <c r="S56" s="144"/>
      <c r="T56" s="145"/>
      <c r="U56" s="145"/>
      <c r="V56" s="144"/>
      <c r="W56" s="145"/>
      <c r="X56" s="145"/>
      <c r="Y56" s="144"/>
      <c r="Z56" s="145"/>
      <c r="AA56" s="145"/>
      <c r="AB56" s="144"/>
      <c r="AC56" s="146"/>
      <c r="AD56" s="146"/>
      <c r="AE56" s="146"/>
      <c r="AF56" s="147"/>
      <c r="AG56" s="144"/>
      <c r="AH56" s="146"/>
      <c r="AI56" s="146"/>
      <c r="AJ56" s="146"/>
      <c r="AK56" s="147"/>
      <c r="AL56" s="144"/>
      <c r="AM56" s="145"/>
      <c r="AN56" s="145"/>
      <c r="AO56" s="145"/>
      <c r="AP56" s="145"/>
      <c r="AQ56" s="144"/>
      <c r="AR56" s="148"/>
      <c r="AS56" s="148"/>
      <c r="AT56" s="148"/>
      <c r="AU56" s="282"/>
    </row>
    <row r="57" spans="2:47" x14ac:dyDescent="0.25">
      <c r="B57" s="279" t="s">
        <v>236</v>
      </c>
      <c r="C57" s="62" t="s">
        <v>25</v>
      </c>
      <c r="D57" s="149"/>
      <c r="E57" s="150"/>
      <c r="F57" s="150"/>
      <c r="G57" s="150"/>
      <c r="H57" s="150"/>
      <c r="I57" s="149"/>
      <c r="J57" s="150"/>
      <c r="K57" s="150"/>
      <c r="L57" s="150"/>
      <c r="M57" s="150"/>
      <c r="N57" s="149"/>
      <c r="O57" s="150"/>
      <c r="P57" s="150"/>
      <c r="Q57" s="150"/>
      <c r="R57" s="150"/>
      <c r="S57" s="149"/>
      <c r="T57" s="150"/>
      <c r="U57" s="150"/>
      <c r="V57" s="149"/>
      <c r="W57" s="150"/>
      <c r="X57" s="150"/>
      <c r="Y57" s="149"/>
      <c r="Z57" s="150"/>
      <c r="AA57" s="150"/>
      <c r="AB57" s="149"/>
      <c r="AC57" s="151"/>
      <c r="AD57" s="151"/>
      <c r="AE57" s="151"/>
      <c r="AF57" s="152"/>
      <c r="AG57" s="149"/>
      <c r="AH57" s="151"/>
      <c r="AI57" s="151"/>
      <c r="AJ57" s="151"/>
      <c r="AK57" s="152"/>
      <c r="AL57" s="149"/>
      <c r="AM57" s="150"/>
      <c r="AN57" s="150"/>
      <c r="AO57" s="150"/>
      <c r="AP57" s="150"/>
      <c r="AQ57" s="149"/>
      <c r="AR57" s="153"/>
      <c r="AS57" s="153"/>
      <c r="AT57" s="153"/>
      <c r="AU57" s="283"/>
    </row>
    <row r="58" spans="2:47" x14ac:dyDescent="0.25">
      <c r="B58" s="279" t="s">
        <v>237</v>
      </c>
      <c r="C58" s="62" t="s">
        <v>26</v>
      </c>
      <c r="D58" s="154"/>
      <c r="E58" s="155"/>
      <c r="F58" s="155"/>
      <c r="G58" s="155"/>
      <c r="H58" s="155"/>
      <c r="I58" s="149"/>
      <c r="J58" s="150"/>
      <c r="K58" s="150"/>
      <c r="L58" s="150"/>
      <c r="M58" s="150"/>
      <c r="N58" s="149"/>
      <c r="O58" s="150"/>
      <c r="P58" s="150"/>
      <c r="Q58" s="150"/>
      <c r="R58" s="150"/>
      <c r="S58" s="154"/>
      <c r="T58" s="155"/>
      <c r="U58" s="155"/>
      <c r="V58" s="149"/>
      <c r="W58" s="150"/>
      <c r="X58" s="150"/>
      <c r="Y58" s="149"/>
      <c r="Z58" s="150"/>
      <c r="AA58" s="150"/>
      <c r="AB58" s="149"/>
      <c r="AC58" s="151"/>
      <c r="AD58" s="151"/>
      <c r="AE58" s="151"/>
      <c r="AF58" s="152"/>
      <c r="AG58" s="149"/>
      <c r="AH58" s="151"/>
      <c r="AI58" s="151"/>
      <c r="AJ58" s="151"/>
      <c r="AK58" s="152"/>
      <c r="AL58" s="154"/>
      <c r="AM58" s="155"/>
      <c r="AN58" s="155"/>
      <c r="AO58" s="155"/>
      <c r="AP58" s="155"/>
      <c r="AQ58" s="149"/>
      <c r="AR58" s="153"/>
      <c r="AS58" s="153"/>
      <c r="AT58" s="153"/>
      <c r="AU58" s="283"/>
    </row>
    <row r="59" spans="2:47" x14ac:dyDescent="0.25">
      <c r="B59" s="279" t="s">
        <v>238</v>
      </c>
      <c r="C59" s="62" t="s">
        <v>27</v>
      </c>
      <c r="D59" s="149"/>
      <c r="E59" s="150"/>
      <c r="F59" s="150"/>
      <c r="G59" s="150"/>
      <c r="H59" s="150"/>
      <c r="I59" s="149"/>
      <c r="J59" s="150"/>
      <c r="K59" s="150"/>
      <c r="L59" s="150"/>
      <c r="M59" s="150"/>
      <c r="N59" s="149"/>
      <c r="O59" s="150"/>
      <c r="P59" s="150"/>
      <c r="Q59" s="150"/>
      <c r="R59" s="150"/>
      <c r="S59" s="149"/>
      <c r="T59" s="150"/>
      <c r="U59" s="150"/>
      <c r="V59" s="149"/>
      <c r="W59" s="150"/>
      <c r="X59" s="150"/>
      <c r="Y59" s="149"/>
      <c r="Z59" s="150"/>
      <c r="AA59" s="150"/>
      <c r="AB59" s="149"/>
      <c r="AC59" s="151"/>
      <c r="AD59" s="151"/>
      <c r="AE59" s="151"/>
      <c r="AF59" s="152"/>
      <c r="AG59" s="149"/>
      <c r="AH59" s="151"/>
      <c r="AI59" s="151"/>
      <c r="AJ59" s="151"/>
      <c r="AK59" s="152"/>
      <c r="AL59" s="149"/>
      <c r="AM59" s="150"/>
      <c r="AN59" s="150"/>
      <c r="AO59" s="150"/>
      <c r="AP59" s="150"/>
      <c r="AQ59" s="149"/>
      <c r="AR59" s="153"/>
      <c r="AS59" s="153"/>
      <c r="AT59" s="153"/>
      <c r="AU59" s="283"/>
    </row>
    <row r="60" spans="2:47" x14ac:dyDescent="0.25">
      <c r="B60" s="279" t="s">
        <v>239</v>
      </c>
      <c r="C60" s="62"/>
      <c r="D60" s="156">
        <f t="shared" ref="D60:AA60" si="2">D$59/12</f>
        <v>0</v>
      </c>
      <c r="E60" s="157">
        <f t="shared" si="2"/>
        <v>0</v>
      </c>
      <c r="F60" s="157">
        <f t="shared" si="2"/>
        <v>0</v>
      </c>
      <c r="G60" s="157">
        <f t="shared" si="2"/>
        <v>0</v>
      </c>
      <c r="H60" s="157">
        <f t="shared" si="2"/>
        <v>0</v>
      </c>
      <c r="I60" s="156">
        <f t="shared" si="2"/>
        <v>0</v>
      </c>
      <c r="J60" s="157">
        <f t="shared" si="2"/>
        <v>0</v>
      </c>
      <c r="K60" s="157">
        <f t="shared" si="2"/>
        <v>0</v>
      </c>
      <c r="L60" s="157">
        <f t="shared" si="2"/>
        <v>0</v>
      </c>
      <c r="M60" s="157">
        <f t="shared" si="2"/>
        <v>0</v>
      </c>
      <c r="N60" s="156">
        <f t="shared" si="2"/>
        <v>0</v>
      </c>
      <c r="O60" s="157">
        <f t="shared" si="2"/>
        <v>0</v>
      </c>
      <c r="P60" s="157">
        <f t="shared" si="2"/>
        <v>0</v>
      </c>
      <c r="Q60" s="157">
        <f t="shared" si="2"/>
        <v>0</v>
      </c>
      <c r="R60" s="157">
        <f t="shared" si="2"/>
        <v>0</v>
      </c>
      <c r="S60" s="156">
        <f t="shared" si="2"/>
        <v>0</v>
      </c>
      <c r="T60" s="157">
        <f t="shared" si="2"/>
        <v>0</v>
      </c>
      <c r="U60" s="157">
        <f t="shared" si="2"/>
        <v>0</v>
      </c>
      <c r="V60" s="156">
        <f t="shared" si="2"/>
        <v>0</v>
      </c>
      <c r="W60" s="157">
        <f t="shared" si="2"/>
        <v>0</v>
      </c>
      <c r="X60" s="157">
        <f t="shared" si="2"/>
        <v>0</v>
      </c>
      <c r="Y60" s="156">
        <f t="shared" si="2"/>
        <v>0</v>
      </c>
      <c r="Z60" s="157">
        <f t="shared" si="2"/>
        <v>0</v>
      </c>
      <c r="AA60" s="157">
        <f t="shared" si="2"/>
        <v>0</v>
      </c>
      <c r="AB60" s="156">
        <f>AB$59/12</f>
        <v>0</v>
      </c>
      <c r="AC60" s="158"/>
      <c r="AD60" s="158"/>
      <c r="AE60" s="158"/>
      <c r="AF60" s="159"/>
      <c r="AG60" s="156">
        <f>AG$59/12</f>
        <v>0</v>
      </c>
      <c r="AH60" s="158"/>
      <c r="AI60" s="158"/>
      <c r="AJ60" s="158"/>
      <c r="AK60" s="159"/>
      <c r="AL60" s="156">
        <f t="shared" ref="AL60:AT60" si="3">AL$59/12</f>
        <v>0</v>
      </c>
      <c r="AM60" s="157">
        <f t="shared" si="3"/>
        <v>0</v>
      </c>
      <c r="AN60" s="157">
        <f t="shared" si="3"/>
        <v>0</v>
      </c>
      <c r="AO60" s="157">
        <f t="shared" si="3"/>
        <v>0</v>
      </c>
      <c r="AP60" s="157">
        <f t="shared" si="3"/>
        <v>0</v>
      </c>
      <c r="AQ60" s="156">
        <f t="shared" si="3"/>
        <v>0</v>
      </c>
      <c r="AR60" s="160">
        <f t="shared" si="3"/>
        <v>0</v>
      </c>
      <c r="AS60" s="160">
        <f t="shared" si="3"/>
        <v>0</v>
      </c>
      <c r="AT60" s="160">
        <f t="shared" si="3"/>
        <v>0</v>
      </c>
      <c r="AU60" s="283"/>
    </row>
    <row r="61" spans="2:47" ht="16.5" x14ac:dyDescent="0.25">
      <c r="B61" s="274" t="s">
        <v>240</v>
      </c>
      <c r="C61" s="64" t="s">
        <v>23</v>
      </c>
      <c r="D61" s="161"/>
      <c r="E61" s="162"/>
      <c r="F61" s="162"/>
      <c r="G61" s="162"/>
      <c r="H61" s="162"/>
      <c r="I61" s="161"/>
      <c r="J61" s="162"/>
      <c r="K61" s="162"/>
      <c r="L61" s="162"/>
      <c r="M61" s="162"/>
      <c r="N61" s="161"/>
      <c r="O61" s="162"/>
      <c r="P61" s="162"/>
      <c r="Q61" s="162"/>
      <c r="R61" s="162"/>
      <c r="S61" s="161"/>
      <c r="T61" s="162"/>
      <c r="U61" s="162"/>
      <c r="V61" s="161"/>
      <c r="W61" s="162"/>
      <c r="X61" s="162"/>
      <c r="Y61" s="161"/>
      <c r="Z61" s="162"/>
      <c r="AA61" s="162"/>
      <c r="AB61" s="161"/>
      <c r="AC61" s="162"/>
      <c r="AD61" s="162"/>
      <c r="AE61" s="162"/>
      <c r="AF61" s="162"/>
      <c r="AG61" s="161"/>
      <c r="AH61" s="162"/>
      <c r="AI61" s="162"/>
      <c r="AJ61" s="162"/>
      <c r="AK61" s="162"/>
      <c r="AL61" s="161"/>
      <c r="AM61" s="162"/>
      <c r="AN61" s="162"/>
      <c r="AO61" s="162"/>
      <c r="AP61" s="162"/>
      <c r="AQ61" s="161"/>
      <c r="AR61" s="163"/>
      <c r="AS61" s="163"/>
      <c r="AT61" s="164"/>
      <c r="AU61" s="284"/>
    </row>
    <row r="62" spans="2:47" ht="16.75" customHeight="1" x14ac:dyDescent="0.25">
      <c r="B62" s="274" t="s">
        <v>264</v>
      </c>
      <c r="C62" s="290" t="s">
        <v>39</v>
      </c>
      <c r="D62" s="141"/>
      <c r="E62" s="142"/>
      <c r="F62" s="142"/>
      <c r="G62" s="142"/>
      <c r="H62" s="142"/>
      <c r="I62" s="141"/>
      <c r="J62" s="142"/>
      <c r="K62" s="142"/>
      <c r="L62" s="142"/>
      <c r="M62" s="142"/>
      <c r="N62" s="141"/>
      <c r="O62" s="142"/>
      <c r="P62" s="142"/>
      <c r="Q62" s="142"/>
      <c r="R62" s="142"/>
      <c r="S62" s="141"/>
      <c r="T62" s="142"/>
      <c r="U62" s="142"/>
      <c r="V62" s="141"/>
      <c r="W62" s="142"/>
      <c r="X62" s="142"/>
      <c r="Y62" s="141"/>
      <c r="Z62" s="142"/>
      <c r="AA62" s="142"/>
      <c r="AB62" s="141"/>
      <c r="AC62" s="142"/>
      <c r="AD62" s="142"/>
      <c r="AE62" s="142"/>
      <c r="AF62" s="142"/>
      <c r="AG62" s="141"/>
      <c r="AH62" s="142"/>
      <c r="AI62" s="142"/>
      <c r="AJ62" s="142"/>
      <c r="AK62" s="142"/>
      <c r="AL62" s="141"/>
      <c r="AM62" s="142"/>
      <c r="AN62" s="142"/>
      <c r="AO62" s="142"/>
      <c r="AP62" s="142"/>
      <c r="AQ62" s="141"/>
      <c r="AR62" s="143"/>
      <c r="AS62" s="143"/>
      <c r="AT62" s="143"/>
      <c r="AU62" s="284"/>
    </row>
    <row r="63" spans="2:47" x14ac:dyDescent="0.25">
      <c r="D63" s="6"/>
      <c r="E63" s="6"/>
      <c r="F63" s="25"/>
      <c r="G63" s="6"/>
      <c r="H63" s="6"/>
      <c r="I63" s="6"/>
      <c r="J63" s="6"/>
      <c r="K63" s="25"/>
      <c r="L63" s="6"/>
      <c r="M63" s="6"/>
      <c r="N63" s="6"/>
      <c r="O63" s="6"/>
      <c r="P63" s="25"/>
      <c r="Q63" s="6"/>
      <c r="R63" s="6"/>
      <c r="S63" s="6"/>
      <c r="T63" s="6"/>
      <c r="U63" s="25"/>
      <c r="V63" s="6"/>
      <c r="W63" s="6"/>
      <c r="X63" s="25"/>
      <c r="Y63" s="6"/>
      <c r="Z63" s="6"/>
      <c r="AA63" s="25"/>
      <c r="AB63" s="25"/>
      <c r="AC63" s="6"/>
      <c r="AD63" s="25"/>
      <c r="AE63" s="6"/>
      <c r="AF63" s="6"/>
      <c r="AG63" s="6"/>
      <c r="AH63" s="6"/>
      <c r="AI63" s="25"/>
      <c r="AJ63" s="6"/>
      <c r="AK63" s="6"/>
      <c r="AL63" s="6"/>
      <c r="AM63" s="6"/>
      <c r="AN63" s="25"/>
      <c r="AO63" s="6"/>
      <c r="AP63" s="6"/>
      <c r="AQ63" s="6"/>
      <c r="AR63" s="6"/>
      <c r="AS63" s="6"/>
    </row>
    <row r="64" spans="2:47" x14ac:dyDescent="0.25"/>
    <row r="65"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x14ac:dyDescent="0.25"/>
    <row r="187" x14ac:dyDescent="0.25"/>
  </sheetData>
  <sheetProtection selectLockedCells="1"/>
  <dataConsolidate/>
  <phoneticPr fontId="23" type="noConversion"/>
  <dataValidations count="3">
    <dataValidation allowBlank="1" showInputMessage="1" showErrorMessage="1" prompt="Contains a formula" sqref="AL60:AT60 AL5:AS5 AL12:AS12 AL22:AS22 AG12 AG5 AG22 AG60 D60:AB60 D22:AB22 D12:AB12 D5:AB5" xr:uid="{00000000-0002-0000-0300-000000000000}"/>
    <dataValidation allowBlank="1" showInputMessage="1" showErrorMessage="1" prompt="Accepts input from user" sqref="O6:R7 T6:U7 W6:X7 Z6:AA7 AM6:AP7 AT25:AT26 AT28 AR34:AT35 AT56:AT59 AU61:AU62 V58:AB58 D13:D21 E13:F15 E6:H7 I13:I21 J13:K15 J6:M7 N13:N21 O13:P15 S13:S21 T13:U15 V13:V21 W13:X15 Y13:Y21 Z13:AA15 AG25:AG28 AG30:AG32 AG34:AG35 AL37:AT42 AG44:AG47 AL51:AS53 AB6:AB10 AG6:AG10 AL13:AL21 AM13:AN15 AQ13:AS21 AL25:AS28 AL30:AT32 AL44:AT47 AT51:AT54 AL56:AS57 AL59:AS59 AL34:AP35 AQ35 D6:D10 I6:I10 N6:N10 S6:S10 V6:V10 Y6:Y10 AL6:AL10 AQ6:AS10 AB13:AB21 AG13:AG21 AG56:AG59 AG37:AG42 D37:AB42 D25:AB28 D30:AB32 D34:AB35 D44:AB47 I58:R58 D56:AB57 D59:AB59 D49:AB53 AL49:AT50 AG49:AG53" xr:uid="{00000000-0002-0000-0300-000001000000}"/>
    <dataValidation allowBlank="1" showInputMessage="1" showErrorMessage="1" prompt="Does not accept input from user" sqref="E8:H11 D11 E16:H21 G13:H15 J8:M11 I11 J16:M21 L13:M15 D58:H58 O8:R11 N11 O16:R21 Q13:R15 T8:U11 S11 T16:U21 W16:X21 W8:X11 V11 S58:U58 Z16:AA21 Z8:AA11 Y11 AB11 AG4 AG23:AG24 AG29 AG33 AG36 AG43 AG48 AG54:AG55 AG61:AG62 AG11 AM8:AP11 AL11 AM16:AP21 AO13:AP15 AL4:AS4 AQ11:AS11 AL23:AS24 AL54:AS55 AL58:AS58 AT4:AU24 AT27 AL29:AT29 AL33:AT33 AL36:AT36 AL43:AT43 AL48:AT48 AT55 AL61:AT62 AQ34 D4:AB4 D61:AB62 D23:AB24 D29:AB29 D33:AB33 D36:AB36 D43:AB43 D48:AB48 D54:AB55 AU25:AU60 AC4:AF62 AH4:AK62" xr:uid="{00000000-0002-0000-0300-000002000000}"/>
  </dataValidations>
  <pageMargins left="0" right="0" top="0.35" bottom="0.2" header="0.2" footer="0.2"/>
  <pageSetup paperSize="5" scale="31" fitToWidth="2" fitToHeight="0" pageOrder="overThenDown" orientation="landscape" cellComments="asDisplayed" r:id="rId1"/>
  <headerFooter alignWithMargins="0">
    <oddFooter>&amp;L&amp;F &amp;C Page &amp;P of &amp;N&amp;R[&amp;A]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tabColor rgb="FF7030A0"/>
    <pageSetUpPr fitToPage="1"/>
  </sheetPr>
  <dimension ref="A1:AZ63"/>
  <sheetViews>
    <sheetView zoomScale="80" zoomScaleNormal="80" workbookViewId="0">
      <pane xSplit="2" ySplit="3" topLeftCell="C4" activePane="bottomRight" state="frozen"/>
      <selection activeCell="A42" sqref="A42:XFD42"/>
      <selection pane="topRight" activeCell="A42" sqref="A42:XFD42"/>
      <selection pane="bottomLeft" activeCell="A42" sqref="A42:XFD42"/>
      <selection pane="bottomRight" activeCell="D17" sqref="D17"/>
    </sheetView>
  </sheetViews>
  <sheetFormatPr defaultColWidth="0" defaultRowHeight="12.5" zeroHeight="1" x14ac:dyDescent="0.25"/>
  <cols>
    <col min="1" max="1" width="14.36328125" style="5" hidden="1" customWidth="1"/>
    <col min="2" max="2" width="74.08984375" style="3" customWidth="1"/>
    <col min="3" max="3" width="13.453125" style="3" customWidth="1"/>
    <col min="4" max="5" width="20.453125" style="3" customWidth="1"/>
    <col min="6" max="6" width="20.453125" style="5" customWidth="1"/>
    <col min="7" max="10" width="20.453125" style="3" customWidth="1"/>
    <col min="11" max="11" width="20.453125" style="5" customWidth="1"/>
    <col min="12" max="15" width="20.453125" style="3" customWidth="1"/>
    <col min="16" max="16" width="20.453125" style="5" customWidth="1"/>
    <col min="17" max="18" width="20.453125" style="3" customWidth="1"/>
    <col min="19" max="20" width="20.54296875" style="3" customWidth="1"/>
    <col min="21" max="21" width="20.54296875" style="5" customWidth="1"/>
    <col min="22" max="23" width="20.54296875" style="3" customWidth="1"/>
    <col min="24" max="24" width="20.54296875" style="5" customWidth="1"/>
    <col min="25" max="26" width="20.54296875" style="3" customWidth="1"/>
    <col min="27" max="27" width="20.54296875" style="5" customWidth="1"/>
    <col min="28" max="29" width="20.453125" style="3" customWidth="1"/>
    <col min="30" max="30" width="20.453125" style="5" customWidth="1"/>
    <col min="31" max="34" width="20.453125" style="3" customWidth="1"/>
    <col min="35" max="35" width="20.453125" style="5" customWidth="1"/>
    <col min="36" max="39" width="20.453125" style="3" customWidth="1"/>
    <col min="40" max="40" width="20.453125" style="5" customWidth="1"/>
    <col min="41" max="47" width="20.453125" style="3" customWidth="1"/>
    <col min="48" max="50" width="9.453125" style="3" customWidth="1"/>
    <col min="51" max="52" width="0" style="3" hidden="1" customWidth="1"/>
    <col min="53" max="16384" width="9.453125" style="3" hidden="1"/>
  </cols>
  <sheetData>
    <row r="1" spans="2:47" ht="19.5" thickBot="1" x14ac:dyDescent="0.3">
      <c r="B1" s="80" t="s">
        <v>278</v>
      </c>
    </row>
    <row r="2" spans="2:47" x14ac:dyDescent="0.25"/>
    <row r="3" spans="2:47" s="5" customFormat="1" ht="84.5" thickBot="1" x14ac:dyDescent="0.3">
      <c r="B3" s="285" t="s">
        <v>279</v>
      </c>
      <c r="C3" s="286" t="s">
        <v>189</v>
      </c>
      <c r="D3" s="287" t="s">
        <v>487</v>
      </c>
      <c r="E3" s="288" t="s">
        <v>501</v>
      </c>
      <c r="F3" s="288" t="s">
        <v>502</v>
      </c>
      <c r="G3" s="288" t="s">
        <v>327</v>
      </c>
      <c r="H3" s="288" t="s">
        <v>328</v>
      </c>
      <c r="I3" s="287" t="s">
        <v>488</v>
      </c>
      <c r="J3" s="288" t="s">
        <v>503</v>
      </c>
      <c r="K3" s="288" t="s">
        <v>504</v>
      </c>
      <c r="L3" s="288" t="s">
        <v>329</v>
      </c>
      <c r="M3" s="288" t="s">
        <v>330</v>
      </c>
      <c r="N3" s="287" t="s">
        <v>489</v>
      </c>
      <c r="O3" s="288" t="s">
        <v>505</v>
      </c>
      <c r="P3" s="288" t="s">
        <v>506</v>
      </c>
      <c r="Q3" s="288" t="s">
        <v>331</v>
      </c>
      <c r="R3" s="288" t="s">
        <v>332</v>
      </c>
      <c r="S3" s="287" t="s">
        <v>490</v>
      </c>
      <c r="T3" s="288" t="s">
        <v>507</v>
      </c>
      <c r="U3" s="288" t="s">
        <v>508</v>
      </c>
      <c r="V3" s="287" t="s">
        <v>491</v>
      </c>
      <c r="W3" s="288" t="s">
        <v>509</v>
      </c>
      <c r="X3" s="288" t="s">
        <v>510</v>
      </c>
      <c r="Y3" s="287" t="s">
        <v>492</v>
      </c>
      <c r="Z3" s="288" t="s">
        <v>511</v>
      </c>
      <c r="AA3" s="288" t="s">
        <v>512</v>
      </c>
      <c r="AB3" s="287" t="s">
        <v>493</v>
      </c>
      <c r="AC3" s="288" t="s">
        <v>513</v>
      </c>
      <c r="AD3" s="288" t="s">
        <v>514</v>
      </c>
      <c r="AE3" s="288" t="s">
        <v>333</v>
      </c>
      <c r="AF3" s="288" t="s">
        <v>334</v>
      </c>
      <c r="AG3" s="287" t="s">
        <v>494</v>
      </c>
      <c r="AH3" s="288" t="s">
        <v>515</v>
      </c>
      <c r="AI3" s="288" t="s">
        <v>516</v>
      </c>
      <c r="AJ3" s="288" t="s">
        <v>335</v>
      </c>
      <c r="AK3" s="288" t="s">
        <v>336</v>
      </c>
      <c r="AL3" s="287" t="s">
        <v>495</v>
      </c>
      <c r="AM3" s="288" t="s">
        <v>517</v>
      </c>
      <c r="AN3" s="288" t="s">
        <v>518</v>
      </c>
      <c r="AO3" s="288" t="s">
        <v>326</v>
      </c>
      <c r="AP3" s="288" t="s">
        <v>337</v>
      </c>
      <c r="AQ3" s="287" t="s">
        <v>496</v>
      </c>
      <c r="AR3" s="289" t="s">
        <v>497</v>
      </c>
      <c r="AS3" s="289" t="s">
        <v>498</v>
      </c>
      <c r="AT3" s="289" t="s">
        <v>499</v>
      </c>
      <c r="AU3" s="287" t="s">
        <v>500</v>
      </c>
    </row>
    <row r="4" spans="2:47" ht="17.5" thickTop="1" thickBot="1" x14ac:dyDescent="0.3">
      <c r="B4" s="60" t="s">
        <v>190</v>
      </c>
      <c r="C4" s="65"/>
      <c r="D4" s="102"/>
      <c r="E4" s="103"/>
      <c r="F4" s="103"/>
      <c r="G4" s="103"/>
      <c r="H4" s="103"/>
      <c r="I4" s="102"/>
      <c r="J4" s="103"/>
      <c r="K4" s="103"/>
      <c r="L4" s="103"/>
      <c r="M4" s="103"/>
      <c r="N4" s="102"/>
      <c r="O4" s="103"/>
      <c r="P4" s="103"/>
      <c r="Q4" s="103"/>
      <c r="R4" s="103"/>
      <c r="S4" s="102"/>
      <c r="T4" s="103"/>
      <c r="U4" s="103"/>
      <c r="V4" s="102"/>
      <c r="W4" s="103"/>
      <c r="X4" s="103"/>
      <c r="Y4" s="102"/>
      <c r="Z4" s="103"/>
      <c r="AA4" s="103"/>
      <c r="AB4" s="102"/>
      <c r="AC4" s="103"/>
      <c r="AD4" s="103"/>
      <c r="AE4" s="103"/>
      <c r="AF4" s="103"/>
      <c r="AG4" s="102"/>
      <c r="AH4" s="103"/>
      <c r="AI4" s="103"/>
      <c r="AJ4" s="103"/>
      <c r="AK4" s="103"/>
      <c r="AL4" s="102"/>
      <c r="AM4" s="103"/>
      <c r="AN4" s="103"/>
      <c r="AO4" s="103"/>
      <c r="AP4" s="103"/>
      <c r="AQ4" s="102"/>
      <c r="AR4" s="104"/>
      <c r="AS4" s="104"/>
      <c r="AT4" s="104"/>
      <c r="AU4" s="102"/>
    </row>
    <row r="5" spans="2:47" ht="13" thickTop="1" x14ac:dyDescent="0.25">
      <c r="B5" s="298" t="s">
        <v>241</v>
      </c>
      <c r="C5" s="61"/>
      <c r="D5" s="134"/>
      <c r="E5" s="135"/>
      <c r="F5" s="135"/>
      <c r="G5" s="165"/>
      <c r="H5" s="165"/>
      <c r="I5" s="134"/>
      <c r="J5" s="135"/>
      <c r="K5" s="135"/>
      <c r="L5" s="165"/>
      <c r="M5" s="165"/>
      <c r="N5" s="134"/>
      <c r="O5" s="135"/>
      <c r="P5" s="135"/>
      <c r="Q5" s="165"/>
      <c r="R5" s="165"/>
      <c r="S5" s="134"/>
      <c r="T5" s="135"/>
      <c r="U5" s="135"/>
      <c r="V5" s="134"/>
      <c r="W5" s="135"/>
      <c r="X5" s="135"/>
      <c r="Y5" s="134"/>
      <c r="Z5" s="135"/>
      <c r="AA5" s="135"/>
      <c r="AB5" s="134"/>
      <c r="AC5" s="107"/>
      <c r="AD5" s="107"/>
      <c r="AE5" s="107"/>
      <c r="AF5" s="107"/>
      <c r="AG5" s="134"/>
      <c r="AH5" s="107"/>
      <c r="AI5" s="107"/>
      <c r="AJ5" s="107"/>
      <c r="AK5" s="107"/>
      <c r="AL5" s="134"/>
      <c r="AM5" s="135"/>
      <c r="AN5" s="135"/>
      <c r="AO5" s="165"/>
      <c r="AP5" s="165"/>
      <c r="AQ5" s="134"/>
      <c r="AR5" s="136"/>
      <c r="AS5" s="136"/>
      <c r="AT5" s="110"/>
      <c r="AU5" s="130"/>
    </row>
    <row r="6" spans="2:47" x14ac:dyDescent="0.25">
      <c r="B6" s="299" t="s">
        <v>242</v>
      </c>
      <c r="C6" s="62" t="s">
        <v>8</v>
      </c>
      <c r="D6" s="111"/>
      <c r="E6" s="112"/>
      <c r="F6" s="112"/>
      <c r="G6" s="113"/>
      <c r="H6" s="113"/>
      <c r="I6" s="111"/>
      <c r="J6" s="112"/>
      <c r="K6" s="112"/>
      <c r="L6" s="113"/>
      <c r="M6" s="113"/>
      <c r="N6" s="111"/>
      <c r="O6" s="112"/>
      <c r="P6" s="112"/>
      <c r="Q6" s="113"/>
      <c r="R6" s="113"/>
      <c r="S6" s="111"/>
      <c r="T6" s="112"/>
      <c r="U6" s="112"/>
      <c r="V6" s="111"/>
      <c r="W6" s="112"/>
      <c r="X6" s="112"/>
      <c r="Y6" s="111"/>
      <c r="Z6" s="112"/>
      <c r="AA6" s="112"/>
      <c r="AB6" s="111"/>
      <c r="AC6" s="121"/>
      <c r="AD6" s="121"/>
      <c r="AE6" s="121"/>
      <c r="AF6" s="121"/>
      <c r="AG6" s="111"/>
      <c r="AH6" s="121"/>
      <c r="AI6" s="121"/>
      <c r="AJ6" s="121"/>
      <c r="AK6" s="121"/>
      <c r="AL6" s="111"/>
      <c r="AM6" s="112"/>
      <c r="AN6" s="112"/>
      <c r="AO6" s="113"/>
      <c r="AP6" s="113"/>
      <c r="AQ6" s="111"/>
      <c r="AR6" s="115"/>
      <c r="AS6" s="115"/>
      <c r="AT6" s="116"/>
      <c r="AU6" s="122"/>
    </row>
    <row r="7" spans="2:47" x14ac:dyDescent="0.25">
      <c r="B7" s="299" t="s">
        <v>243</v>
      </c>
      <c r="C7" s="62" t="s">
        <v>9</v>
      </c>
      <c r="D7" s="111"/>
      <c r="E7" s="112"/>
      <c r="F7" s="112"/>
      <c r="G7" s="113"/>
      <c r="H7" s="113"/>
      <c r="I7" s="111"/>
      <c r="J7" s="112"/>
      <c r="K7" s="112"/>
      <c r="L7" s="113"/>
      <c r="M7" s="113"/>
      <c r="N7" s="111"/>
      <c r="O7" s="112"/>
      <c r="P7" s="112"/>
      <c r="Q7" s="113"/>
      <c r="R7" s="113"/>
      <c r="S7" s="111"/>
      <c r="T7" s="112"/>
      <c r="U7" s="112"/>
      <c r="V7" s="111"/>
      <c r="W7" s="112"/>
      <c r="X7" s="112"/>
      <c r="Y7" s="111"/>
      <c r="Z7" s="112"/>
      <c r="AA7" s="112"/>
      <c r="AB7" s="111"/>
      <c r="AC7" s="121"/>
      <c r="AD7" s="121"/>
      <c r="AE7" s="121"/>
      <c r="AF7" s="121"/>
      <c r="AG7" s="111"/>
      <c r="AH7" s="121"/>
      <c r="AI7" s="121"/>
      <c r="AJ7" s="121"/>
      <c r="AK7" s="121"/>
      <c r="AL7" s="111"/>
      <c r="AM7" s="112"/>
      <c r="AN7" s="112"/>
      <c r="AO7" s="113"/>
      <c r="AP7" s="113"/>
      <c r="AQ7" s="111"/>
      <c r="AR7" s="115"/>
      <c r="AS7" s="115"/>
      <c r="AT7" s="116"/>
      <c r="AU7" s="122"/>
    </row>
    <row r="8" spans="2:47" ht="13" x14ac:dyDescent="0.25">
      <c r="B8" s="300" t="s">
        <v>244</v>
      </c>
      <c r="C8" s="66"/>
      <c r="D8" s="119"/>
      <c r="E8" s="117"/>
      <c r="F8" s="117"/>
      <c r="G8" s="117"/>
      <c r="H8" s="117"/>
      <c r="I8" s="119"/>
      <c r="J8" s="117"/>
      <c r="K8" s="117"/>
      <c r="L8" s="117"/>
      <c r="M8" s="117"/>
      <c r="N8" s="119"/>
      <c r="O8" s="117"/>
      <c r="P8" s="117"/>
      <c r="Q8" s="117"/>
      <c r="R8" s="117"/>
      <c r="S8" s="119"/>
      <c r="T8" s="117"/>
      <c r="U8" s="117"/>
      <c r="V8" s="119"/>
      <c r="W8" s="117"/>
      <c r="X8" s="117"/>
      <c r="Y8" s="119"/>
      <c r="Z8" s="117"/>
      <c r="AA8" s="117"/>
      <c r="AB8" s="119"/>
      <c r="AC8" s="121"/>
      <c r="AD8" s="121"/>
      <c r="AE8" s="121"/>
      <c r="AF8" s="121"/>
      <c r="AG8" s="119"/>
      <c r="AH8" s="121"/>
      <c r="AI8" s="121"/>
      <c r="AJ8" s="121"/>
      <c r="AK8" s="121"/>
      <c r="AL8" s="119"/>
      <c r="AM8" s="117"/>
      <c r="AN8" s="117"/>
      <c r="AO8" s="117"/>
      <c r="AP8" s="117"/>
      <c r="AQ8" s="119"/>
      <c r="AR8" s="133"/>
      <c r="AS8" s="133"/>
      <c r="AT8" s="116"/>
      <c r="AU8" s="122"/>
    </row>
    <row r="9" spans="2:47" ht="13.75" customHeight="1" x14ac:dyDescent="0.25">
      <c r="B9" s="273" t="s">
        <v>99</v>
      </c>
      <c r="C9" s="62" t="s">
        <v>43</v>
      </c>
      <c r="D9" s="111"/>
      <c r="E9" s="121"/>
      <c r="F9" s="121"/>
      <c r="G9" s="121"/>
      <c r="H9" s="121"/>
      <c r="I9" s="111"/>
      <c r="J9" s="121"/>
      <c r="K9" s="121"/>
      <c r="L9" s="121"/>
      <c r="M9" s="121"/>
      <c r="N9" s="111"/>
      <c r="O9" s="121"/>
      <c r="P9" s="121"/>
      <c r="Q9" s="121"/>
      <c r="R9" s="121"/>
      <c r="S9" s="111"/>
      <c r="T9" s="121"/>
      <c r="U9" s="121"/>
      <c r="V9" s="111"/>
      <c r="W9" s="121"/>
      <c r="X9" s="121"/>
      <c r="Y9" s="111"/>
      <c r="Z9" s="121"/>
      <c r="AA9" s="121"/>
      <c r="AB9" s="111"/>
      <c r="AC9" s="121"/>
      <c r="AD9" s="121"/>
      <c r="AE9" s="121"/>
      <c r="AF9" s="121"/>
      <c r="AG9" s="111"/>
      <c r="AH9" s="121"/>
      <c r="AI9" s="121"/>
      <c r="AJ9" s="121"/>
      <c r="AK9" s="121"/>
      <c r="AL9" s="111"/>
      <c r="AM9" s="121"/>
      <c r="AN9" s="121"/>
      <c r="AO9" s="121"/>
      <c r="AP9" s="121"/>
      <c r="AQ9" s="111"/>
      <c r="AR9" s="115"/>
      <c r="AS9" s="115"/>
      <c r="AT9" s="116"/>
      <c r="AU9" s="122"/>
    </row>
    <row r="10" spans="2:47" ht="25" x14ac:dyDescent="0.25">
      <c r="B10" s="273" t="s">
        <v>66</v>
      </c>
      <c r="C10" s="62"/>
      <c r="D10" s="119"/>
      <c r="E10" s="112"/>
      <c r="F10" s="112"/>
      <c r="G10" s="112"/>
      <c r="H10" s="112"/>
      <c r="I10" s="119"/>
      <c r="J10" s="112"/>
      <c r="K10" s="112"/>
      <c r="L10" s="112"/>
      <c r="M10" s="112"/>
      <c r="N10" s="119"/>
      <c r="O10" s="112"/>
      <c r="P10" s="112"/>
      <c r="Q10" s="112"/>
      <c r="R10" s="112"/>
      <c r="S10" s="119"/>
      <c r="T10" s="112"/>
      <c r="U10" s="112"/>
      <c r="V10" s="119"/>
      <c r="W10" s="112"/>
      <c r="X10" s="112"/>
      <c r="Y10" s="119"/>
      <c r="Z10" s="112"/>
      <c r="AA10" s="112"/>
      <c r="AB10" s="119"/>
      <c r="AC10" s="121"/>
      <c r="AD10" s="121"/>
      <c r="AE10" s="121"/>
      <c r="AF10" s="121"/>
      <c r="AG10" s="119"/>
      <c r="AH10" s="121"/>
      <c r="AI10" s="121"/>
      <c r="AJ10" s="121"/>
      <c r="AK10" s="121"/>
      <c r="AL10" s="119"/>
      <c r="AM10" s="112"/>
      <c r="AN10" s="112"/>
      <c r="AO10" s="112"/>
      <c r="AP10" s="112"/>
      <c r="AQ10" s="119"/>
      <c r="AR10" s="133"/>
      <c r="AS10" s="133"/>
      <c r="AT10" s="116"/>
      <c r="AU10" s="122"/>
    </row>
    <row r="11" spans="2:47" x14ac:dyDescent="0.25">
      <c r="B11" s="299" t="s">
        <v>245</v>
      </c>
      <c r="C11" s="62" t="s">
        <v>49</v>
      </c>
      <c r="D11" s="111"/>
      <c r="E11" s="112"/>
      <c r="F11" s="112"/>
      <c r="G11" s="112"/>
      <c r="H11" s="112"/>
      <c r="I11" s="111"/>
      <c r="J11" s="112"/>
      <c r="K11" s="112"/>
      <c r="L11" s="112"/>
      <c r="M11" s="112"/>
      <c r="N11" s="111"/>
      <c r="O11" s="112"/>
      <c r="P11" s="112"/>
      <c r="Q11" s="112"/>
      <c r="R11" s="112"/>
      <c r="S11" s="111"/>
      <c r="T11" s="112"/>
      <c r="U11" s="112"/>
      <c r="V11" s="111"/>
      <c r="W11" s="112"/>
      <c r="X11" s="112"/>
      <c r="Y11" s="111"/>
      <c r="Z11" s="112"/>
      <c r="AA11" s="112"/>
      <c r="AB11" s="111"/>
      <c r="AC11" s="121"/>
      <c r="AD11" s="121"/>
      <c r="AE11" s="121"/>
      <c r="AF11" s="121"/>
      <c r="AG11" s="111"/>
      <c r="AH11" s="121"/>
      <c r="AI11" s="121"/>
      <c r="AJ11" s="121"/>
      <c r="AK11" s="121"/>
      <c r="AL11" s="111"/>
      <c r="AM11" s="112"/>
      <c r="AN11" s="112"/>
      <c r="AO11" s="112"/>
      <c r="AP11" s="112"/>
      <c r="AQ11" s="111"/>
      <c r="AR11" s="115"/>
      <c r="AS11" s="115"/>
      <c r="AT11" s="116"/>
      <c r="AU11" s="122"/>
    </row>
    <row r="12" spans="2:47" x14ac:dyDescent="0.25">
      <c r="B12" s="299" t="s">
        <v>246</v>
      </c>
      <c r="C12" s="62" t="s">
        <v>44</v>
      </c>
      <c r="D12" s="111"/>
      <c r="E12" s="117"/>
      <c r="F12" s="117"/>
      <c r="G12" s="117"/>
      <c r="H12" s="117"/>
      <c r="I12" s="111"/>
      <c r="J12" s="117"/>
      <c r="K12" s="117"/>
      <c r="L12" s="117"/>
      <c r="M12" s="117"/>
      <c r="N12" s="111"/>
      <c r="O12" s="117"/>
      <c r="P12" s="117"/>
      <c r="Q12" s="117"/>
      <c r="R12" s="117"/>
      <c r="S12" s="111"/>
      <c r="T12" s="117"/>
      <c r="U12" s="117"/>
      <c r="V12" s="111"/>
      <c r="W12" s="117"/>
      <c r="X12" s="117"/>
      <c r="Y12" s="111"/>
      <c r="Z12" s="117"/>
      <c r="AA12" s="117"/>
      <c r="AB12" s="111"/>
      <c r="AC12" s="121"/>
      <c r="AD12" s="121"/>
      <c r="AE12" s="121"/>
      <c r="AF12" s="121"/>
      <c r="AG12" s="111"/>
      <c r="AH12" s="121"/>
      <c r="AI12" s="121"/>
      <c r="AJ12" s="121"/>
      <c r="AK12" s="121"/>
      <c r="AL12" s="111"/>
      <c r="AM12" s="117"/>
      <c r="AN12" s="117"/>
      <c r="AO12" s="117"/>
      <c r="AP12" s="117"/>
      <c r="AQ12" s="111"/>
      <c r="AR12" s="115"/>
      <c r="AS12" s="115"/>
      <c r="AT12" s="116"/>
      <c r="AU12" s="122"/>
    </row>
    <row r="13" spans="2:47" x14ac:dyDescent="0.25">
      <c r="B13" s="299" t="s">
        <v>247</v>
      </c>
      <c r="C13" s="62" t="s">
        <v>10</v>
      </c>
      <c r="D13" s="111"/>
      <c r="E13" s="112"/>
      <c r="F13" s="112"/>
      <c r="G13" s="112"/>
      <c r="H13" s="112"/>
      <c r="I13" s="111"/>
      <c r="J13" s="112"/>
      <c r="K13" s="112"/>
      <c r="L13" s="112"/>
      <c r="M13" s="112"/>
      <c r="N13" s="111"/>
      <c r="O13" s="112"/>
      <c r="P13" s="112"/>
      <c r="Q13" s="112"/>
      <c r="R13" s="112"/>
      <c r="S13" s="111"/>
      <c r="T13" s="112"/>
      <c r="U13" s="112"/>
      <c r="V13" s="111"/>
      <c r="W13" s="112"/>
      <c r="X13" s="112"/>
      <c r="Y13" s="111"/>
      <c r="Z13" s="112"/>
      <c r="AA13" s="112"/>
      <c r="AB13" s="111"/>
      <c r="AC13" s="121"/>
      <c r="AD13" s="121"/>
      <c r="AE13" s="121"/>
      <c r="AF13" s="121"/>
      <c r="AG13" s="111"/>
      <c r="AH13" s="121"/>
      <c r="AI13" s="121"/>
      <c r="AJ13" s="121"/>
      <c r="AK13" s="121"/>
      <c r="AL13" s="111"/>
      <c r="AM13" s="112"/>
      <c r="AN13" s="112"/>
      <c r="AO13" s="112"/>
      <c r="AP13" s="112"/>
      <c r="AQ13" s="111"/>
      <c r="AR13" s="115"/>
      <c r="AS13" s="115"/>
      <c r="AT13" s="116"/>
      <c r="AU13" s="122"/>
    </row>
    <row r="14" spans="2:47" x14ac:dyDescent="0.25">
      <c r="B14" s="299" t="s">
        <v>248</v>
      </c>
      <c r="C14" s="62" t="s">
        <v>11</v>
      </c>
      <c r="D14" s="111"/>
      <c r="E14" s="112"/>
      <c r="F14" s="112"/>
      <c r="G14" s="112"/>
      <c r="H14" s="112"/>
      <c r="I14" s="111"/>
      <c r="J14" s="112"/>
      <c r="K14" s="112"/>
      <c r="L14" s="112"/>
      <c r="M14" s="112"/>
      <c r="N14" s="111"/>
      <c r="O14" s="112"/>
      <c r="P14" s="112"/>
      <c r="Q14" s="112"/>
      <c r="R14" s="112"/>
      <c r="S14" s="111"/>
      <c r="T14" s="112"/>
      <c r="U14" s="112"/>
      <c r="V14" s="111"/>
      <c r="W14" s="112"/>
      <c r="X14" s="112"/>
      <c r="Y14" s="111"/>
      <c r="Z14" s="112"/>
      <c r="AA14" s="112"/>
      <c r="AB14" s="111"/>
      <c r="AC14" s="121"/>
      <c r="AD14" s="121"/>
      <c r="AE14" s="121"/>
      <c r="AF14" s="121"/>
      <c r="AG14" s="111"/>
      <c r="AH14" s="121"/>
      <c r="AI14" s="121"/>
      <c r="AJ14" s="121"/>
      <c r="AK14" s="121"/>
      <c r="AL14" s="111"/>
      <c r="AM14" s="112"/>
      <c r="AN14" s="112"/>
      <c r="AO14" s="112"/>
      <c r="AP14" s="112"/>
      <c r="AQ14" s="111"/>
      <c r="AR14" s="115"/>
      <c r="AS14" s="115"/>
      <c r="AT14" s="116"/>
      <c r="AU14" s="122"/>
    </row>
    <row r="15" spans="2:47" x14ac:dyDescent="0.25">
      <c r="B15" s="273" t="s">
        <v>446</v>
      </c>
      <c r="C15" s="62"/>
      <c r="D15" s="111"/>
      <c r="E15" s="112"/>
      <c r="F15" s="112"/>
      <c r="G15" s="112"/>
      <c r="H15" s="112"/>
      <c r="I15" s="119"/>
      <c r="J15" s="117"/>
      <c r="K15" s="117"/>
      <c r="L15" s="117"/>
      <c r="M15" s="117"/>
      <c r="N15" s="119"/>
      <c r="O15" s="117"/>
      <c r="P15" s="117"/>
      <c r="Q15" s="117"/>
      <c r="R15" s="117"/>
      <c r="S15" s="119"/>
      <c r="T15" s="117"/>
      <c r="U15" s="117"/>
      <c r="V15" s="119"/>
      <c r="W15" s="117"/>
      <c r="X15" s="117"/>
      <c r="Y15" s="119"/>
      <c r="Z15" s="117"/>
      <c r="AA15" s="117"/>
      <c r="AB15" s="119"/>
      <c r="AC15" s="121"/>
      <c r="AD15" s="121"/>
      <c r="AE15" s="121"/>
      <c r="AF15" s="121"/>
      <c r="AG15" s="119"/>
      <c r="AH15" s="121"/>
      <c r="AI15" s="121"/>
      <c r="AJ15" s="121"/>
      <c r="AK15" s="121"/>
      <c r="AL15" s="119"/>
      <c r="AM15" s="117"/>
      <c r="AN15" s="117"/>
      <c r="AO15" s="117"/>
      <c r="AP15" s="117"/>
      <c r="AQ15" s="119"/>
      <c r="AR15" s="133"/>
      <c r="AS15" s="133"/>
      <c r="AT15" s="116"/>
      <c r="AU15" s="122"/>
    </row>
    <row r="16" spans="2:47" ht="25" x14ac:dyDescent="0.25">
      <c r="B16" s="273" t="s">
        <v>379</v>
      </c>
      <c r="C16" s="62"/>
      <c r="D16" s="111"/>
      <c r="E16" s="112"/>
      <c r="F16" s="112"/>
      <c r="G16" s="112"/>
      <c r="H16" s="112"/>
      <c r="I16" s="111"/>
      <c r="J16" s="112"/>
      <c r="K16" s="112"/>
      <c r="L16" s="112"/>
      <c r="M16" s="112"/>
      <c r="N16" s="122"/>
      <c r="O16" s="121"/>
      <c r="P16" s="121"/>
      <c r="Q16" s="121"/>
      <c r="R16" s="121"/>
      <c r="S16" s="122"/>
      <c r="T16" s="121"/>
      <c r="U16" s="121"/>
      <c r="V16" s="122"/>
      <c r="W16" s="121"/>
      <c r="X16" s="121"/>
      <c r="Y16" s="122"/>
      <c r="Z16" s="121"/>
      <c r="AA16" s="121"/>
      <c r="AB16" s="122"/>
      <c r="AC16" s="121"/>
      <c r="AD16" s="121"/>
      <c r="AE16" s="121"/>
      <c r="AF16" s="121"/>
      <c r="AG16" s="122"/>
      <c r="AH16" s="121"/>
      <c r="AI16" s="121"/>
      <c r="AJ16" s="121"/>
      <c r="AK16" s="121"/>
      <c r="AL16" s="122"/>
      <c r="AM16" s="121"/>
      <c r="AN16" s="121"/>
      <c r="AO16" s="121"/>
      <c r="AP16" s="121"/>
      <c r="AQ16" s="122"/>
      <c r="AR16" s="116"/>
      <c r="AS16" s="116"/>
      <c r="AT16" s="116"/>
      <c r="AU16" s="122"/>
    </row>
    <row r="17" spans="2:47" x14ac:dyDescent="0.25">
      <c r="B17" s="273" t="s">
        <v>482</v>
      </c>
      <c r="C17" s="62"/>
      <c r="D17" s="111"/>
      <c r="E17" s="112"/>
      <c r="F17" s="112"/>
      <c r="G17" s="112"/>
      <c r="H17" s="112"/>
      <c r="I17" s="111"/>
      <c r="J17" s="112"/>
      <c r="K17" s="112"/>
      <c r="L17" s="112"/>
      <c r="M17" s="112"/>
      <c r="N17" s="122"/>
      <c r="O17" s="121"/>
      <c r="P17" s="121"/>
      <c r="Q17" s="121"/>
      <c r="R17" s="121"/>
      <c r="S17" s="122"/>
      <c r="T17" s="121"/>
      <c r="U17" s="121"/>
      <c r="V17" s="122"/>
      <c r="W17" s="121"/>
      <c r="X17" s="121"/>
      <c r="Y17" s="122"/>
      <c r="Z17" s="121"/>
      <c r="AA17" s="121"/>
      <c r="AB17" s="122"/>
      <c r="AC17" s="121"/>
      <c r="AD17" s="121"/>
      <c r="AE17" s="121"/>
      <c r="AF17" s="121"/>
      <c r="AG17" s="122"/>
      <c r="AH17" s="121"/>
      <c r="AI17" s="121"/>
      <c r="AJ17" s="121"/>
      <c r="AK17" s="121"/>
      <c r="AL17" s="122"/>
      <c r="AM17" s="121"/>
      <c r="AN17" s="121"/>
      <c r="AO17" s="121"/>
      <c r="AP17" s="121"/>
      <c r="AQ17" s="122"/>
      <c r="AR17" s="116"/>
      <c r="AS17" s="116"/>
      <c r="AT17" s="116"/>
      <c r="AU17" s="122"/>
    </row>
    <row r="18" spans="2:47" ht="25" x14ac:dyDescent="0.25">
      <c r="B18" s="273" t="s">
        <v>265</v>
      </c>
      <c r="C18" s="62"/>
      <c r="D18" s="111"/>
      <c r="E18" s="112"/>
      <c r="F18" s="112"/>
      <c r="G18" s="112"/>
      <c r="H18" s="112"/>
      <c r="I18" s="111"/>
      <c r="J18" s="112"/>
      <c r="K18" s="112"/>
      <c r="L18" s="112"/>
      <c r="M18" s="112"/>
      <c r="N18" s="111"/>
      <c r="O18" s="112"/>
      <c r="P18" s="112"/>
      <c r="Q18" s="112"/>
      <c r="R18" s="112"/>
      <c r="S18" s="111"/>
      <c r="T18" s="112"/>
      <c r="U18" s="112"/>
      <c r="V18" s="111"/>
      <c r="W18" s="112"/>
      <c r="X18" s="112"/>
      <c r="Y18" s="111"/>
      <c r="Z18" s="112"/>
      <c r="AA18" s="112"/>
      <c r="AB18" s="111"/>
      <c r="AC18" s="121"/>
      <c r="AD18" s="121"/>
      <c r="AE18" s="121"/>
      <c r="AF18" s="121"/>
      <c r="AG18" s="111"/>
      <c r="AH18" s="121"/>
      <c r="AI18" s="121"/>
      <c r="AJ18" s="121"/>
      <c r="AK18" s="121"/>
      <c r="AL18" s="111"/>
      <c r="AM18" s="112"/>
      <c r="AN18" s="112"/>
      <c r="AO18" s="112"/>
      <c r="AP18" s="112"/>
      <c r="AQ18" s="111"/>
      <c r="AR18" s="115"/>
      <c r="AS18" s="115"/>
      <c r="AT18" s="116"/>
      <c r="AU18" s="122"/>
    </row>
    <row r="19" spans="2:47" ht="25" x14ac:dyDescent="0.25">
      <c r="B19" s="273" t="s">
        <v>266</v>
      </c>
      <c r="C19" s="62"/>
      <c r="D19" s="111"/>
      <c r="E19" s="112"/>
      <c r="F19" s="112"/>
      <c r="G19" s="112"/>
      <c r="H19" s="112"/>
      <c r="I19" s="111"/>
      <c r="J19" s="112"/>
      <c r="K19" s="112"/>
      <c r="L19" s="112"/>
      <c r="M19" s="112"/>
      <c r="N19" s="111"/>
      <c r="O19" s="112"/>
      <c r="P19" s="112"/>
      <c r="Q19" s="112"/>
      <c r="R19" s="112"/>
      <c r="S19" s="111"/>
      <c r="T19" s="112"/>
      <c r="U19" s="112"/>
      <c r="V19" s="111"/>
      <c r="W19" s="112"/>
      <c r="X19" s="112"/>
      <c r="Y19" s="111"/>
      <c r="Z19" s="112"/>
      <c r="AA19" s="112"/>
      <c r="AB19" s="111"/>
      <c r="AC19" s="121"/>
      <c r="AD19" s="121"/>
      <c r="AE19" s="121"/>
      <c r="AF19" s="121"/>
      <c r="AG19" s="111"/>
      <c r="AH19" s="121"/>
      <c r="AI19" s="121"/>
      <c r="AJ19" s="121"/>
      <c r="AK19" s="121"/>
      <c r="AL19" s="111"/>
      <c r="AM19" s="112"/>
      <c r="AN19" s="112"/>
      <c r="AO19" s="112"/>
      <c r="AP19" s="112"/>
      <c r="AQ19" s="111"/>
      <c r="AR19" s="115"/>
      <c r="AS19" s="115"/>
      <c r="AT19" s="116"/>
      <c r="AU19" s="122"/>
    </row>
    <row r="20" spans="2:47" s="5" customFormat="1" ht="25" x14ac:dyDescent="0.25">
      <c r="B20" s="273" t="s">
        <v>376</v>
      </c>
      <c r="C20" s="62"/>
      <c r="D20" s="111"/>
      <c r="E20" s="112"/>
      <c r="F20" s="112"/>
      <c r="G20" s="112"/>
      <c r="H20" s="112"/>
      <c r="I20" s="119"/>
      <c r="J20" s="117"/>
      <c r="K20" s="117"/>
      <c r="L20" s="117"/>
      <c r="M20" s="117"/>
      <c r="N20" s="119"/>
      <c r="O20" s="117"/>
      <c r="P20" s="117"/>
      <c r="Q20" s="117"/>
      <c r="R20" s="117"/>
      <c r="S20" s="119"/>
      <c r="T20" s="117"/>
      <c r="U20" s="117"/>
      <c r="V20" s="119"/>
      <c r="W20" s="117"/>
      <c r="X20" s="117"/>
      <c r="Y20" s="119"/>
      <c r="Z20" s="117"/>
      <c r="AA20" s="117"/>
      <c r="AB20" s="119"/>
      <c r="AC20" s="121"/>
      <c r="AD20" s="121"/>
      <c r="AE20" s="121"/>
      <c r="AF20" s="121"/>
      <c r="AG20" s="119"/>
      <c r="AH20" s="121"/>
      <c r="AI20" s="121"/>
      <c r="AJ20" s="121"/>
      <c r="AK20" s="121"/>
      <c r="AL20" s="119"/>
      <c r="AM20" s="117"/>
      <c r="AN20" s="117"/>
      <c r="AO20" s="117"/>
      <c r="AP20" s="117"/>
      <c r="AQ20" s="119"/>
      <c r="AR20" s="133"/>
      <c r="AS20" s="133"/>
      <c r="AT20" s="116"/>
      <c r="AU20" s="303"/>
    </row>
    <row r="21" spans="2:47" ht="17" thickBot="1" x14ac:dyDescent="0.4">
      <c r="B21" s="301" t="s">
        <v>197</v>
      </c>
      <c r="C21" s="63"/>
      <c r="D21" s="166"/>
      <c r="E21" s="167"/>
      <c r="F21" s="167"/>
      <c r="G21" s="167"/>
      <c r="H21" s="167"/>
      <c r="I21" s="166"/>
      <c r="J21" s="167"/>
      <c r="K21" s="167"/>
      <c r="L21" s="167"/>
      <c r="M21" s="167"/>
      <c r="N21" s="166"/>
      <c r="O21" s="167"/>
      <c r="P21" s="167"/>
      <c r="Q21" s="167"/>
      <c r="R21" s="167"/>
      <c r="S21" s="166"/>
      <c r="T21" s="167"/>
      <c r="U21" s="167"/>
      <c r="V21" s="166"/>
      <c r="W21" s="167"/>
      <c r="X21" s="167"/>
      <c r="Y21" s="166"/>
      <c r="Z21" s="167"/>
      <c r="AA21" s="167"/>
      <c r="AB21" s="166"/>
      <c r="AC21" s="167"/>
      <c r="AD21" s="167"/>
      <c r="AE21" s="167"/>
      <c r="AF21" s="167"/>
      <c r="AG21" s="166"/>
      <c r="AH21" s="167"/>
      <c r="AI21" s="167"/>
      <c r="AJ21" s="167"/>
      <c r="AK21" s="167"/>
      <c r="AL21" s="166"/>
      <c r="AM21" s="167"/>
      <c r="AN21" s="167"/>
      <c r="AO21" s="167"/>
      <c r="AP21" s="167"/>
      <c r="AQ21" s="166"/>
      <c r="AR21" s="168"/>
      <c r="AS21" s="168"/>
      <c r="AT21" s="168"/>
      <c r="AU21" s="304"/>
    </row>
    <row r="22" spans="2:47" ht="13.5" thickTop="1" x14ac:dyDescent="0.25">
      <c r="B22" s="302" t="s">
        <v>249</v>
      </c>
      <c r="C22" s="61"/>
      <c r="D22" s="130"/>
      <c r="E22" s="131"/>
      <c r="F22" s="131"/>
      <c r="G22" s="131"/>
      <c r="H22" s="131"/>
      <c r="I22" s="130"/>
      <c r="J22" s="131"/>
      <c r="K22" s="131"/>
      <c r="L22" s="131"/>
      <c r="M22" s="131"/>
      <c r="N22" s="130"/>
      <c r="O22" s="131"/>
      <c r="P22" s="131"/>
      <c r="Q22" s="131"/>
      <c r="R22" s="131"/>
      <c r="S22" s="130"/>
      <c r="T22" s="131"/>
      <c r="U22" s="131"/>
      <c r="V22" s="130"/>
      <c r="W22" s="131"/>
      <c r="X22" s="131"/>
      <c r="Y22" s="130"/>
      <c r="Z22" s="131"/>
      <c r="AA22" s="131"/>
      <c r="AB22" s="130"/>
      <c r="AC22" s="107"/>
      <c r="AD22" s="107"/>
      <c r="AE22" s="107"/>
      <c r="AF22" s="107"/>
      <c r="AG22" s="130"/>
      <c r="AH22" s="107"/>
      <c r="AI22" s="107"/>
      <c r="AJ22" s="107"/>
      <c r="AK22" s="107"/>
      <c r="AL22" s="130"/>
      <c r="AM22" s="131"/>
      <c r="AN22" s="131"/>
      <c r="AO22" s="131"/>
      <c r="AP22" s="131"/>
      <c r="AQ22" s="130"/>
      <c r="AR22" s="110"/>
      <c r="AS22" s="110"/>
      <c r="AT22" s="110"/>
      <c r="AU22" s="130"/>
    </row>
    <row r="23" spans="2:47" x14ac:dyDescent="0.25">
      <c r="B23" s="299" t="s">
        <v>102</v>
      </c>
      <c r="C23" s="62"/>
      <c r="D23" s="111"/>
      <c r="E23" s="121"/>
      <c r="F23" s="121"/>
      <c r="G23" s="121"/>
      <c r="H23" s="121"/>
      <c r="I23" s="111"/>
      <c r="J23" s="121"/>
      <c r="K23" s="121"/>
      <c r="L23" s="121"/>
      <c r="M23" s="121"/>
      <c r="N23" s="111"/>
      <c r="O23" s="121"/>
      <c r="P23" s="121"/>
      <c r="Q23" s="121"/>
      <c r="R23" s="121"/>
      <c r="S23" s="111"/>
      <c r="T23" s="121"/>
      <c r="U23" s="121"/>
      <c r="V23" s="111"/>
      <c r="W23" s="121"/>
      <c r="X23" s="121"/>
      <c r="Y23" s="111"/>
      <c r="Z23" s="121"/>
      <c r="AA23" s="121"/>
      <c r="AB23" s="111"/>
      <c r="AC23" s="121"/>
      <c r="AD23" s="121"/>
      <c r="AE23" s="121"/>
      <c r="AF23" s="121"/>
      <c r="AG23" s="111"/>
      <c r="AH23" s="121"/>
      <c r="AI23" s="121"/>
      <c r="AJ23" s="121"/>
      <c r="AK23" s="121"/>
      <c r="AL23" s="111"/>
      <c r="AM23" s="121"/>
      <c r="AN23" s="121"/>
      <c r="AO23" s="121"/>
      <c r="AP23" s="121"/>
      <c r="AQ23" s="111"/>
      <c r="AR23" s="115"/>
      <c r="AS23" s="115"/>
      <c r="AT23" s="116"/>
      <c r="AU23" s="122"/>
    </row>
    <row r="24" spans="2:47" ht="28.5" customHeight="1" x14ac:dyDescent="0.25">
      <c r="B24" s="273" t="s">
        <v>93</v>
      </c>
      <c r="C24" s="62"/>
      <c r="D24" s="119"/>
      <c r="E24" s="112"/>
      <c r="F24" s="112"/>
      <c r="G24" s="112"/>
      <c r="H24" s="112"/>
      <c r="I24" s="119"/>
      <c r="J24" s="112"/>
      <c r="K24" s="112"/>
      <c r="L24" s="112"/>
      <c r="M24" s="112"/>
      <c r="N24" s="119"/>
      <c r="O24" s="112"/>
      <c r="P24" s="112"/>
      <c r="Q24" s="112"/>
      <c r="R24" s="112"/>
      <c r="S24" s="119"/>
      <c r="T24" s="112"/>
      <c r="U24" s="112"/>
      <c r="V24" s="119"/>
      <c r="W24" s="112"/>
      <c r="X24" s="112"/>
      <c r="Y24" s="119"/>
      <c r="Z24" s="112"/>
      <c r="AA24" s="112"/>
      <c r="AB24" s="119"/>
      <c r="AC24" s="121"/>
      <c r="AD24" s="121"/>
      <c r="AE24" s="121"/>
      <c r="AF24" s="121"/>
      <c r="AG24" s="119"/>
      <c r="AH24" s="121"/>
      <c r="AI24" s="121"/>
      <c r="AJ24" s="121"/>
      <c r="AK24" s="121"/>
      <c r="AL24" s="119"/>
      <c r="AM24" s="112"/>
      <c r="AN24" s="112"/>
      <c r="AO24" s="112"/>
      <c r="AP24" s="112"/>
      <c r="AQ24" s="119"/>
      <c r="AR24" s="133"/>
      <c r="AS24" s="133"/>
      <c r="AT24" s="116"/>
      <c r="AU24" s="122"/>
    </row>
    <row r="25" spans="2:47" s="5" customFormat="1" ht="13" x14ac:dyDescent="0.25">
      <c r="B25" s="300" t="s">
        <v>250</v>
      </c>
      <c r="C25" s="62"/>
      <c r="D25" s="122"/>
      <c r="E25" s="117"/>
      <c r="F25" s="117"/>
      <c r="G25" s="117"/>
      <c r="H25" s="117"/>
      <c r="I25" s="122"/>
      <c r="J25" s="117"/>
      <c r="K25" s="117"/>
      <c r="L25" s="117"/>
      <c r="M25" s="117"/>
      <c r="N25" s="122"/>
      <c r="O25" s="117"/>
      <c r="P25" s="117"/>
      <c r="Q25" s="117"/>
      <c r="R25" s="117"/>
      <c r="S25" s="122"/>
      <c r="T25" s="117"/>
      <c r="U25" s="117"/>
      <c r="V25" s="122"/>
      <c r="W25" s="117"/>
      <c r="X25" s="117"/>
      <c r="Y25" s="122"/>
      <c r="Z25" s="117"/>
      <c r="AA25" s="117"/>
      <c r="AB25" s="122"/>
      <c r="AC25" s="118"/>
      <c r="AD25" s="118"/>
      <c r="AE25" s="118"/>
      <c r="AF25" s="118"/>
      <c r="AG25" s="122"/>
      <c r="AH25" s="118"/>
      <c r="AI25" s="118"/>
      <c r="AJ25" s="118"/>
      <c r="AK25" s="118"/>
      <c r="AL25" s="122"/>
      <c r="AM25" s="117"/>
      <c r="AN25" s="117"/>
      <c r="AO25" s="117"/>
      <c r="AP25" s="117"/>
      <c r="AQ25" s="122"/>
      <c r="AR25" s="116"/>
      <c r="AS25" s="116"/>
      <c r="AT25" s="116"/>
      <c r="AU25" s="122"/>
    </row>
    <row r="26" spans="2:47" s="5" customFormat="1" ht="13.75" customHeight="1" x14ac:dyDescent="0.25">
      <c r="B26" s="273" t="s">
        <v>90</v>
      </c>
      <c r="C26" s="62" t="s">
        <v>0</v>
      </c>
      <c r="D26" s="111"/>
      <c r="E26" s="121"/>
      <c r="F26" s="121"/>
      <c r="G26" s="121"/>
      <c r="H26" s="121"/>
      <c r="I26" s="111"/>
      <c r="J26" s="121"/>
      <c r="K26" s="121"/>
      <c r="L26" s="121"/>
      <c r="M26" s="121"/>
      <c r="N26" s="111"/>
      <c r="O26" s="121"/>
      <c r="P26" s="121"/>
      <c r="Q26" s="121"/>
      <c r="R26" s="121"/>
      <c r="S26" s="111"/>
      <c r="T26" s="121"/>
      <c r="U26" s="121"/>
      <c r="V26" s="111"/>
      <c r="W26" s="121"/>
      <c r="X26" s="121"/>
      <c r="Y26" s="111"/>
      <c r="Z26" s="121"/>
      <c r="AA26" s="121"/>
      <c r="AB26" s="111"/>
      <c r="AC26" s="121"/>
      <c r="AD26" s="121"/>
      <c r="AE26" s="121"/>
      <c r="AF26" s="121"/>
      <c r="AG26" s="111"/>
      <c r="AH26" s="121"/>
      <c r="AI26" s="121"/>
      <c r="AJ26" s="121"/>
      <c r="AK26" s="121"/>
      <c r="AL26" s="111"/>
      <c r="AM26" s="121"/>
      <c r="AN26" s="121"/>
      <c r="AO26" s="121"/>
      <c r="AP26" s="121"/>
      <c r="AQ26" s="111"/>
      <c r="AR26" s="115"/>
      <c r="AS26" s="115"/>
      <c r="AT26" s="116"/>
      <c r="AU26" s="122"/>
    </row>
    <row r="27" spans="2:47" s="5" customFormat="1" ht="25" x14ac:dyDescent="0.25">
      <c r="B27" s="273" t="s">
        <v>68</v>
      </c>
      <c r="C27" s="62"/>
      <c r="D27" s="119"/>
      <c r="E27" s="112"/>
      <c r="F27" s="112"/>
      <c r="G27" s="112"/>
      <c r="H27" s="112"/>
      <c r="I27" s="119"/>
      <c r="J27" s="112"/>
      <c r="K27" s="112"/>
      <c r="L27" s="112"/>
      <c r="M27" s="112"/>
      <c r="N27" s="119"/>
      <c r="O27" s="112"/>
      <c r="P27" s="112"/>
      <c r="Q27" s="112"/>
      <c r="R27" s="112"/>
      <c r="S27" s="119"/>
      <c r="T27" s="112"/>
      <c r="U27" s="112"/>
      <c r="V27" s="119"/>
      <c r="W27" s="112"/>
      <c r="X27" s="112"/>
      <c r="Y27" s="119"/>
      <c r="Z27" s="112"/>
      <c r="AA27" s="112"/>
      <c r="AB27" s="119"/>
      <c r="AC27" s="121"/>
      <c r="AD27" s="121"/>
      <c r="AE27" s="121"/>
      <c r="AF27" s="121"/>
      <c r="AG27" s="119"/>
      <c r="AH27" s="121"/>
      <c r="AI27" s="121"/>
      <c r="AJ27" s="121"/>
      <c r="AK27" s="121"/>
      <c r="AL27" s="119"/>
      <c r="AM27" s="112"/>
      <c r="AN27" s="112"/>
      <c r="AO27" s="112"/>
      <c r="AP27" s="112"/>
      <c r="AQ27" s="119"/>
      <c r="AR27" s="133"/>
      <c r="AS27" s="133"/>
      <c r="AT27" s="116"/>
      <c r="AU27" s="122"/>
    </row>
    <row r="28" spans="2:47" x14ac:dyDescent="0.25">
      <c r="B28" s="299" t="s">
        <v>251</v>
      </c>
      <c r="C28" s="62" t="s">
        <v>47</v>
      </c>
      <c r="D28" s="111"/>
      <c r="E28" s="117"/>
      <c r="F28" s="117"/>
      <c r="G28" s="117"/>
      <c r="H28" s="117"/>
      <c r="I28" s="111"/>
      <c r="J28" s="117"/>
      <c r="K28" s="117"/>
      <c r="L28" s="117"/>
      <c r="M28" s="117"/>
      <c r="N28" s="111"/>
      <c r="O28" s="117"/>
      <c r="P28" s="117"/>
      <c r="Q28" s="117"/>
      <c r="R28" s="117"/>
      <c r="S28" s="111"/>
      <c r="T28" s="117"/>
      <c r="U28" s="117"/>
      <c r="V28" s="111"/>
      <c r="W28" s="117"/>
      <c r="X28" s="117"/>
      <c r="Y28" s="111"/>
      <c r="Z28" s="117"/>
      <c r="AA28" s="117"/>
      <c r="AB28" s="111"/>
      <c r="AC28" s="121"/>
      <c r="AD28" s="121"/>
      <c r="AE28" s="121"/>
      <c r="AF28" s="121"/>
      <c r="AG28" s="111"/>
      <c r="AH28" s="121"/>
      <c r="AI28" s="121"/>
      <c r="AJ28" s="121"/>
      <c r="AK28" s="121"/>
      <c r="AL28" s="111"/>
      <c r="AM28" s="117"/>
      <c r="AN28" s="117"/>
      <c r="AO28" s="117"/>
      <c r="AP28" s="117"/>
      <c r="AQ28" s="111"/>
      <c r="AR28" s="115"/>
      <c r="AS28" s="115"/>
      <c r="AT28" s="116"/>
      <c r="AU28" s="122"/>
    </row>
    <row r="29" spans="2:47" s="5" customFormat="1" ht="13" x14ac:dyDescent="0.25">
      <c r="B29" s="300" t="s">
        <v>252</v>
      </c>
      <c r="C29" s="66"/>
      <c r="D29" s="119"/>
      <c r="E29" s="121"/>
      <c r="F29" s="121"/>
      <c r="G29" s="121"/>
      <c r="H29" s="121"/>
      <c r="I29" s="119"/>
      <c r="J29" s="121"/>
      <c r="K29" s="121"/>
      <c r="L29" s="121"/>
      <c r="M29" s="121"/>
      <c r="N29" s="119"/>
      <c r="O29" s="121"/>
      <c r="P29" s="121"/>
      <c r="Q29" s="121"/>
      <c r="R29" s="121"/>
      <c r="S29" s="119"/>
      <c r="T29" s="121"/>
      <c r="U29" s="121"/>
      <c r="V29" s="119"/>
      <c r="W29" s="121"/>
      <c r="X29" s="121"/>
      <c r="Y29" s="119"/>
      <c r="Z29" s="121"/>
      <c r="AA29" s="121"/>
      <c r="AB29" s="119"/>
      <c r="AC29" s="121"/>
      <c r="AD29" s="121"/>
      <c r="AE29" s="121"/>
      <c r="AF29" s="121"/>
      <c r="AG29" s="119"/>
      <c r="AH29" s="121"/>
      <c r="AI29" s="121"/>
      <c r="AJ29" s="121"/>
      <c r="AK29" s="121"/>
      <c r="AL29" s="119"/>
      <c r="AM29" s="121"/>
      <c r="AN29" s="121"/>
      <c r="AO29" s="121"/>
      <c r="AP29" s="121"/>
      <c r="AQ29" s="119"/>
      <c r="AR29" s="133"/>
      <c r="AS29" s="133"/>
      <c r="AT29" s="116"/>
      <c r="AU29" s="122"/>
    </row>
    <row r="30" spans="2:47" s="5" customFormat="1" ht="13.75" customHeight="1" x14ac:dyDescent="0.25">
      <c r="B30" s="273" t="s">
        <v>91</v>
      </c>
      <c r="C30" s="62" t="s">
        <v>1</v>
      </c>
      <c r="D30" s="111"/>
      <c r="E30" s="121"/>
      <c r="F30" s="121"/>
      <c r="G30" s="121"/>
      <c r="H30" s="121"/>
      <c r="I30" s="111"/>
      <c r="J30" s="121"/>
      <c r="K30" s="121"/>
      <c r="L30" s="121"/>
      <c r="M30" s="121"/>
      <c r="N30" s="111"/>
      <c r="O30" s="121"/>
      <c r="P30" s="121"/>
      <c r="Q30" s="121"/>
      <c r="R30" s="121"/>
      <c r="S30" s="111"/>
      <c r="T30" s="121"/>
      <c r="U30" s="121"/>
      <c r="V30" s="111"/>
      <c r="W30" s="121"/>
      <c r="X30" s="121"/>
      <c r="Y30" s="111"/>
      <c r="Z30" s="121"/>
      <c r="AA30" s="121"/>
      <c r="AB30" s="111"/>
      <c r="AC30" s="121"/>
      <c r="AD30" s="121"/>
      <c r="AE30" s="121"/>
      <c r="AF30" s="121"/>
      <c r="AG30" s="111"/>
      <c r="AH30" s="121"/>
      <c r="AI30" s="121"/>
      <c r="AJ30" s="121"/>
      <c r="AK30" s="121"/>
      <c r="AL30" s="111"/>
      <c r="AM30" s="121"/>
      <c r="AN30" s="121"/>
      <c r="AO30" s="121"/>
      <c r="AP30" s="121"/>
      <c r="AQ30" s="111"/>
      <c r="AR30" s="115"/>
      <c r="AS30" s="115"/>
      <c r="AT30" s="116"/>
      <c r="AU30" s="122"/>
    </row>
    <row r="31" spans="2:47" s="5" customFormat="1" ht="25" x14ac:dyDescent="0.25">
      <c r="B31" s="273" t="s">
        <v>67</v>
      </c>
      <c r="C31" s="62"/>
      <c r="D31" s="119"/>
      <c r="E31" s="112"/>
      <c r="F31" s="112"/>
      <c r="G31" s="112"/>
      <c r="H31" s="112"/>
      <c r="I31" s="119"/>
      <c r="J31" s="112"/>
      <c r="K31" s="112"/>
      <c r="L31" s="112"/>
      <c r="M31" s="112"/>
      <c r="N31" s="119"/>
      <c r="O31" s="112"/>
      <c r="P31" s="112"/>
      <c r="Q31" s="112"/>
      <c r="R31" s="112"/>
      <c r="S31" s="119"/>
      <c r="T31" s="112"/>
      <c r="U31" s="112"/>
      <c r="V31" s="119"/>
      <c r="W31" s="112"/>
      <c r="X31" s="112"/>
      <c r="Y31" s="119"/>
      <c r="Z31" s="112"/>
      <c r="AA31" s="112"/>
      <c r="AB31" s="119"/>
      <c r="AC31" s="121"/>
      <c r="AD31" s="121"/>
      <c r="AE31" s="121"/>
      <c r="AF31" s="121"/>
      <c r="AG31" s="119"/>
      <c r="AH31" s="121"/>
      <c r="AI31" s="121"/>
      <c r="AJ31" s="121"/>
      <c r="AK31" s="121"/>
      <c r="AL31" s="119"/>
      <c r="AM31" s="112"/>
      <c r="AN31" s="112"/>
      <c r="AO31" s="112"/>
      <c r="AP31" s="112"/>
      <c r="AQ31" s="119"/>
      <c r="AR31" s="133"/>
      <c r="AS31" s="133"/>
      <c r="AT31" s="116"/>
      <c r="AU31" s="122"/>
    </row>
    <row r="32" spans="2:47" x14ac:dyDescent="0.25">
      <c r="B32" s="299" t="s">
        <v>253</v>
      </c>
      <c r="C32" s="62" t="s">
        <v>48</v>
      </c>
      <c r="D32" s="111"/>
      <c r="E32" s="117"/>
      <c r="F32" s="117"/>
      <c r="G32" s="117"/>
      <c r="H32" s="117"/>
      <c r="I32" s="111"/>
      <c r="J32" s="117"/>
      <c r="K32" s="117"/>
      <c r="L32" s="117"/>
      <c r="M32" s="117"/>
      <c r="N32" s="111"/>
      <c r="O32" s="117"/>
      <c r="P32" s="117"/>
      <c r="Q32" s="117"/>
      <c r="R32" s="117"/>
      <c r="S32" s="111"/>
      <c r="T32" s="117"/>
      <c r="U32" s="117"/>
      <c r="V32" s="111"/>
      <c r="W32" s="117"/>
      <c r="X32" s="117"/>
      <c r="Y32" s="111"/>
      <c r="Z32" s="117"/>
      <c r="AA32" s="117"/>
      <c r="AB32" s="111"/>
      <c r="AC32" s="121"/>
      <c r="AD32" s="121"/>
      <c r="AE32" s="121"/>
      <c r="AF32" s="121"/>
      <c r="AG32" s="111"/>
      <c r="AH32" s="121"/>
      <c r="AI32" s="121"/>
      <c r="AJ32" s="121"/>
      <c r="AK32" s="121"/>
      <c r="AL32" s="111"/>
      <c r="AM32" s="117"/>
      <c r="AN32" s="117"/>
      <c r="AO32" s="117"/>
      <c r="AP32" s="117"/>
      <c r="AQ32" s="111"/>
      <c r="AR32" s="115"/>
      <c r="AS32" s="115"/>
      <c r="AT32" s="116"/>
      <c r="AU32" s="122"/>
    </row>
    <row r="33" spans="2:47" s="5" customFormat="1" ht="13" x14ac:dyDescent="0.25">
      <c r="B33" s="300" t="s">
        <v>254</v>
      </c>
      <c r="C33" s="66"/>
      <c r="D33" s="119"/>
      <c r="E33" s="121"/>
      <c r="F33" s="121"/>
      <c r="G33" s="121"/>
      <c r="H33" s="121"/>
      <c r="I33" s="119"/>
      <c r="J33" s="121"/>
      <c r="K33" s="121"/>
      <c r="L33" s="121"/>
      <c r="M33" s="121"/>
      <c r="N33" s="119"/>
      <c r="O33" s="121"/>
      <c r="P33" s="121"/>
      <c r="Q33" s="121"/>
      <c r="R33" s="121"/>
      <c r="S33" s="119"/>
      <c r="T33" s="121"/>
      <c r="U33" s="121"/>
      <c r="V33" s="119"/>
      <c r="W33" s="121"/>
      <c r="X33" s="121"/>
      <c r="Y33" s="119"/>
      <c r="Z33" s="121"/>
      <c r="AA33" s="121"/>
      <c r="AB33" s="119"/>
      <c r="AC33" s="121"/>
      <c r="AD33" s="121"/>
      <c r="AE33" s="121"/>
      <c r="AF33" s="121"/>
      <c r="AG33" s="119"/>
      <c r="AH33" s="121"/>
      <c r="AI33" s="121"/>
      <c r="AJ33" s="121"/>
      <c r="AK33" s="121"/>
      <c r="AL33" s="119"/>
      <c r="AM33" s="121"/>
      <c r="AN33" s="121"/>
      <c r="AO33" s="121"/>
      <c r="AP33" s="121"/>
      <c r="AQ33" s="119"/>
      <c r="AR33" s="133"/>
      <c r="AS33" s="133"/>
      <c r="AT33" s="116"/>
      <c r="AU33" s="122"/>
    </row>
    <row r="34" spans="2:47" s="5" customFormat="1" x14ac:dyDescent="0.25">
      <c r="B34" s="299" t="s">
        <v>71</v>
      </c>
      <c r="C34" s="62" t="s">
        <v>2</v>
      </c>
      <c r="D34" s="111"/>
      <c r="E34" s="121"/>
      <c r="F34" s="121"/>
      <c r="G34" s="121"/>
      <c r="H34" s="121"/>
      <c r="I34" s="111"/>
      <c r="J34" s="121"/>
      <c r="K34" s="121"/>
      <c r="L34" s="121"/>
      <c r="M34" s="121"/>
      <c r="N34" s="111"/>
      <c r="O34" s="121"/>
      <c r="P34" s="121"/>
      <c r="Q34" s="121"/>
      <c r="R34" s="121"/>
      <c r="S34" s="111"/>
      <c r="T34" s="121"/>
      <c r="U34" s="121"/>
      <c r="V34" s="111"/>
      <c r="W34" s="121"/>
      <c r="X34" s="121"/>
      <c r="Y34" s="111"/>
      <c r="Z34" s="121"/>
      <c r="AA34" s="121"/>
      <c r="AB34" s="111"/>
      <c r="AC34" s="121"/>
      <c r="AD34" s="121"/>
      <c r="AE34" s="121"/>
      <c r="AF34" s="121"/>
      <c r="AG34" s="111"/>
      <c r="AH34" s="121"/>
      <c r="AI34" s="121"/>
      <c r="AJ34" s="121"/>
      <c r="AK34" s="121"/>
      <c r="AL34" s="111"/>
      <c r="AM34" s="121"/>
      <c r="AN34" s="121"/>
      <c r="AO34" s="121"/>
      <c r="AP34" s="121"/>
      <c r="AQ34" s="111"/>
      <c r="AR34" s="115"/>
      <c r="AS34" s="115"/>
      <c r="AT34" s="116"/>
      <c r="AU34" s="122"/>
    </row>
    <row r="35" spans="2:47" s="5" customFormat="1" x14ac:dyDescent="0.25">
      <c r="B35" s="273" t="s">
        <v>72</v>
      </c>
      <c r="C35" s="62"/>
      <c r="D35" s="119"/>
      <c r="E35" s="112"/>
      <c r="F35" s="112"/>
      <c r="G35" s="112"/>
      <c r="H35" s="112"/>
      <c r="I35" s="119"/>
      <c r="J35" s="112"/>
      <c r="K35" s="112"/>
      <c r="L35" s="112"/>
      <c r="M35" s="112"/>
      <c r="N35" s="119"/>
      <c r="O35" s="112"/>
      <c r="P35" s="112"/>
      <c r="Q35" s="112"/>
      <c r="R35" s="112"/>
      <c r="S35" s="119"/>
      <c r="T35" s="112"/>
      <c r="U35" s="112"/>
      <c r="V35" s="119"/>
      <c r="W35" s="112"/>
      <c r="X35" s="112"/>
      <c r="Y35" s="119"/>
      <c r="Z35" s="112"/>
      <c r="AA35" s="112"/>
      <c r="AB35" s="119"/>
      <c r="AC35" s="121"/>
      <c r="AD35" s="121"/>
      <c r="AE35" s="121"/>
      <c r="AF35" s="121"/>
      <c r="AG35" s="119"/>
      <c r="AH35" s="121"/>
      <c r="AI35" s="121"/>
      <c r="AJ35" s="121"/>
      <c r="AK35" s="121"/>
      <c r="AL35" s="119"/>
      <c r="AM35" s="112"/>
      <c r="AN35" s="112"/>
      <c r="AO35" s="112"/>
      <c r="AP35" s="112"/>
      <c r="AQ35" s="119"/>
      <c r="AR35" s="133"/>
      <c r="AS35" s="133"/>
      <c r="AT35" s="116"/>
      <c r="AU35" s="122"/>
    </row>
    <row r="36" spans="2:47" x14ac:dyDescent="0.25">
      <c r="B36" s="299" t="s">
        <v>255</v>
      </c>
      <c r="C36" s="62" t="s">
        <v>3</v>
      </c>
      <c r="D36" s="111"/>
      <c r="E36" s="112"/>
      <c r="F36" s="112"/>
      <c r="G36" s="112"/>
      <c r="H36" s="112"/>
      <c r="I36" s="111"/>
      <c r="J36" s="112"/>
      <c r="K36" s="112"/>
      <c r="L36" s="112"/>
      <c r="M36" s="112"/>
      <c r="N36" s="111"/>
      <c r="O36" s="112"/>
      <c r="P36" s="112"/>
      <c r="Q36" s="112"/>
      <c r="R36" s="112"/>
      <c r="S36" s="111"/>
      <c r="T36" s="112"/>
      <c r="U36" s="112"/>
      <c r="V36" s="111"/>
      <c r="W36" s="112"/>
      <c r="X36" s="112"/>
      <c r="Y36" s="111"/>
      <c r="Z36" s="112"/>
      <c r="AA36" s="112"/>
      <c r="AB36" s="111"/>
      <c r="AC36" s="121"/>
      <c r="AD36" s="121"/>
      <c r="AE36" s="121"/>
      <c r="AF36" s="121"/>
      <c r="AG36" s="111"/>
      <c r="AH36" s="121"/>
      <c r="AI36" s="121"/>
      <c r="AJ36" s="121"/>
      <c r="AK36" s="121"/>
      <c r="AL36" s="111"/>
      <c r="AM36" s="112"/>
      <c r="AN36" s="112"/>
      <c r="AO36" s="112"/>
      <c r="AP36" s="112"/>
      <c r="AQ36" s="111"/>
      <c r="AR36" s="115"/>
      <c r="AS36" s="115"/>
      <c r="AT36" s="116"/>
      <c r="AU36" s="122"/>
    </row>
    <row r="37" spans="2:47" ht="13" x14ac:dyDescent="0.25">
      <c r="B37" s="300" t="s">
        <v>256</v>
      </c>
      <c r="C37" s="62"/>
      <c r="D37" s="119"/>
      <c r="E37" s="117"/>
      <c r="F37" s="117"/>
      <c r="G37" s="117"/>
      <c r="H37" s="117"/>
      <c r="I37" s="119"/>
      <c r="J37" s="117"/>
      <c r="K37" s="117"/>
      <c r="L37" s="117"/>
      <c r="M37" s="117"/>
      <c r="N37" s="119"/>
      <c r="O37" s="117"/>
      <c r="P37" s="117"/>
      <c r="Q37" s="117"/>
      <c r="R37" s="117"/>
      <c r="S37" s="119"/>
      <c r="T37" s="117"/>
      <c r="U37" s="117"/>
      <c r="V37" s="119"/>
      <c r="W37" s="117"/>
      <c r="X37" s="117"/>
      <c r="Y37" s="119"/>
      <c r="Z37" s="117"/>
      <c r="AA37" s="117"/>
      <c r="AB37" s="119"/>
      <c r="AC37" s="121"/>
      <c r="AD37" s="121"/>
      <c r="AE37" s="121"/>
      <c r="AF37" s="121"/>
      <c r="AG37" s="119"/>
      <c r="AH37" s="121"/>
      <c r="AI37" s="121"/>
      <c r="AJ37" s="121"/>
      <c r="AK37" s="121"/>
      <c r="AL37" s="119"/>
      <c r="AM37" s="117"/>
      <c r="AN37" s="117"/>
      <c r="AO37" s="117"/>
      <c r="AP37" s="117"/>
      <c r="AQ37" s="119"/>
      <c r="AR37" s="133"/>
      <c r="AS37" s="133"/>
      <c r="AT37" s="116"/>
      <c r="AU37" s="122"/>
    </row>
    <row r="38" spans="2:47" ht="13.75" customHeight="1" x14ac:dyDescent="0.25">
      <c r="B38" s="273" t="s">
        <v>101</v>
      </c>
      <c r="C38" s="62" t="s">
        <v>40</v>
      </c>
      <c r="D38" s="111"/>
      <c r="E38" s="121"/>
      <c r="F38" s="121"/>
      <c r="G38" s="121"/>
      <c r="H38" s="121"/>
      <c r="I38" s="111"/>
      <c r="J38" s="121"/>
      <c r="K38" s="121"/>
      <c r="L38" s="121"/>
      <c r="M38" s="121"/>
      <c r="N38" s="111"/>
      <c r="O38" s="121"/>
      <c r="P38" s="121"/>
      <c r="Q38" s="121"/>
      <c r="R38" s="121"/>
      <c r="S38" s="111"/>
      <c r="T38" s="121"/>
      <c r="U38" s="121"/>
      <c r="V38" s="111"/>
      <c r="W38" s="121"/>
      <c r="X38" s="121"/>
      <c r="Y38" s="111"/>
      <c r="Z38" s="121"/>
      <c r="AA38" s="121"/>
      <c r="AB38" s="111"/>
      <c r="AC38" s="121"/>
      <c r="AD38" s="121"/>
      <c r="AE38" s="121"/>
      <c r="AF38" s="121"/>
      <c r="AG38" s="111"/>
      <c r="AH38" s="121"/>
      <c r="AI38" s="121"/>
      <c r="AJ38" s="121"/>
      <c r="AK38" s="121"/>
      <c r="AL38" s="111"/>
      <c r="AM38" s="121"/>
      <c r="AN38" s="121"/>
      <c r="AO38" s="121"/>
      <c r="AP38" s="121"/>
      <c r="AQ38" s="111"/>
      <c r="AR38" s="115"/>
      <c r="AS38" s="115"/>
      <c r="AT38" s="116"/>
      <c r="AU38" s="122"/>
    </row>
    <row r="39" spans="2:47" ht="25" x14ac:dyDescent="0.25">
      <c r="B39" s="273" t="s">
        <v>69</v>
      </c>
      <c r="C39" s="62"/>
      <c r="D39" s="119"/>
      <c r="E39" s="112"/>
      <c r="F39" s="112"/>
      <c r="G39" s="112"/>
      <c r="H39" s="112"/>
      <c r="I39" s="119"/>
      <c r="J39" s="112"/>
      <c r="K39" s="112"/>
      <c r="L39" s="112"/>
      <c r="M39" s="112"/>
      <c r="N39" s="119"/>
      <c r="O39" s="112"/>
      <c r="P39" s="112"/>
      <c r="Q39" s="112"/>
      <c r="R39" s="112"/>
      <c r="S39" s="119"/>
      <c r="T39" s="112"/>
      <c r="U39" s="112"/>
      <c r="V39" s="119"/>
      <c r="W39" s="112"/>
      <c r="X39" s="112"/>
      <c r="Y39" s="119"/>
      <c r="Z39" s="112"/>
      <c r="AA39" s="112"/>
      <c r="AB39" s="119"/>
      <c r="AC39" s="121"/>
      <c r="AD39" s="121"/>
      <c r="AE39" s="121"/>
      <c r="AF39" s="121"/>
      <c r="AG39" s="119"/>
      <c r="AH39" s="121"/>
      <c r="AI39" s="121"/>
      <c r="AJ39" s="121"/>
      <c r="AK39" s="121"/>
      <c r="AL39" s="119"/>
      <c r="AM39" s="112"/>
      <c r="AN39" s="112"/>
      <c r="AO39" s="112"/>
      <c r="AP39" s="112"/>
      <c r="AQ39" s="119"/>
      <c r="AR39" s="133"/>
      <c r="AS39" s="133"/>
      <c r="AT39" s="116"/>
      <c r="AU39" s="122"/>
    </row>
    <row r="40" spans="2:47" ht="13" x14ac:dyDescent="0.25">
      <c r="B40" s="300" t="s">
        <v>257</v>
      </c>
      <c r="C40" s="66"/>
      <c r="D40" s="122"/>
      <c r="E40" s="117"/>
      <c r="F40" s="117"/>
      <c r="G40" s="117"/>
      <c r="H40" s="117"/>
      <c r="I40" s="122"/>
      <c r="J40" s="117"/>
      <c r="K40" s="117"/>
      <c r="L40" s="117"/>
      <c r="M40" s="117"/>
      <c r="N40" s="122"/>
      <c r="O40" s="117"/>
      <c r="P40" s="117"/>
      <c r="Q40" s="117"/>
      <c r="R40" s="117"/>
      <c r="S40" s="122"/>
      <c r="T40" s="117"/>
      <c r="U40" s="117"/>
      <c r="V40" s="122"/>
      <c r="W40" s="117"/>
      <c r="X40" s="117"/>
      <c r="Y40" s="122"/>
      <c r="Z40" s="117"/>
      <c r="AA40" s="117"/>
      <c r="AB40" s="122"/>
      <c r="AC40" s="121"/>
      <c r="AD40" s="121"/>
      <c r="AE40" s="121"/>
      <c r="AF40" s="121"/>
      <c r="AG40" s="122"/>
      <c r="AH40" s="121"/>
      <c r="AI40" s="121"/>
      <c r="AJ40" s="121"/>
      <c r="AK40" s="121"/>
      <c r="AL40" s="122"/>
      <c r="AM40" s="117"/>
      <c r="AN40" s="117"/>
      <c r="AO40" s="117"/>
      <c r="AP40" s="117"/>
      <c r="AQ40" s="122"/>
      <c r="AR40" s="116"/>
      <c r="AS40" s="116"/>
      <c r="AT40" s="116"/>
      <c r="AU40" s="122"/>
    </row>
    <row r="41" spans="2:47" x14ac:dyDescent="0.25">
      <c r="B41" s="273" t="s">
        <v>92</v>
      </c>
      <c r="C41" s="62" t="s">
        <v>42</v>
      </c>
      <c r="D41" s="111"/>
      <c r="E41" s="121"/>
      <c r="F41" s="121"/>
      <c r="G41" s="121"/>
      <c r="H41" s="121"/>
      <c r="I41" s="111"/>
      <c r="J41" s="121"/>
      <c r="K41" s="121"/>
      <c r="L41" s="121"/>
      <c r="M41" s="121"/>
      <c r="N41" s="111"/>
      <c r="O41" s="121"/>
      <c r="P41" s="121"/>
      <c r="Q41" s="121"/>
      <c r="R41" s="121"/>
      <c r="S41" s="111"/>
      <c r="T41" s="121"/>
      <c r="U41" s="121"/>
      <c r="V41" s="111"/>
      <c r="W41" s="121"/>
      <c r="X41" s="121"/>
      <c r="Y41" s="111"/>
      <c r="Z41" s="121"/>
      <c r="AA41" s="121"/>
      <c r="AB41" s="111"/>
      <c r="AC41" s="121"/>
      <c r="AD41" s="121"/>
      <c r="AE41" s="121"/>
      <c r="AF41" s="121"/>
      <c r="AG41" s="111"/>
      <c r="AH41" s="121"/>
      <c r="AI41" s="121"/>
      <c r="AJ41" s="121"/>
      <c r="AK41" s="121"/>
      <c r="AL41" s="111"/>
      <c r="AM41" s="121"/>
      <c r="AN41" s="121"/>
      <c r="AO41" s="121"/>
      <c r="AP41" s="121"/>
      <c r="AQ41" s="111"/>
      <c r="AR41" s="115"/>
      <c r="AS41" s="115"/>
      <c r="AT41" s="116"/>
      <c r="AU41" s="122"/>
    </row>
    <row r="42" spans="2:47" s="5" customFormat="1" x14ac:dyDescent="0.25">
      <c r="B42" s="273" t="s">
        <v>73</v>
      </c>
      <c r="C42" s="62"/>
      <c r="D42" s="119"/>
      <c r="E42" s="112"/>
      <c r="F42" s="112"/>
      <c r="G42" s="112"/>
      <c r="H42" s="112"/>
      <c r="I42" s="119"/>
      <c r="J42" s="112"/>
      <c r="K42" s="112"/>
      <c r="L42" s="112"/>
      <c r="M42" s="112"/>
      <c r="N42" s="119"/>
      <c r="O42" s="112"/>
      <c r="P42" s="112"/>
      <c r="Q42" s="112"/>
      <c r="R42" s="112"/>
      <c r="S42" s="119"/>
      <c r="T42" s="112"/>
      <c r="U42" s="112"/>
      <c r="V42" s="119"/>
      <c r="W42" s="112"/>
      <c r="X42" s="112"/>
      <c r="Y42" s="119"/>
      <c r="Z42" s="112"/>
      <c r="AA42" s="112"/>
      <c r="AB42" s="119"/>
      <c r="AC42" s="121"/>
      <c r="AD42" s="121"/>
      <c r="AE42" s="121"/>
      <c r="AF42" s="121"/>
      <c r="AG42" s="119"/>
      <c r="AH42" s="121"/>
      <c r="AI42" s="121"/>
      <c r="AJ42" s="121"/>
      <c r="AK42" s="121"/>
      <c r="AL42" s="119"/>
      <c r="AM42" s="112"/>
      <c r="AN42" s="112"/>
      <c r="AO42" s="112"/>
      <c r="AP42" s="112"/>
      <c r="AQ42" s="119"/>
      <c r="AR42" s="133"/>
      <c r="AS42" s="133"/>
      <c r="AT42" s="116"/>
      <c r="AU42" s="122"/>
    </row>
    <row r="43" spans="2:47" x14ac:dyDescent="0.25">
      <c r="B43" s="299" t="s">
        <v>258</v>
      </c>
      <c r="C43" s="62" t="s">
        <v>46</v>
      </c>
      <c r="D43" s="111"/>
      <c r="E43" s="117"/>
      <c r="F43" s="117"/>
      <c r="G43" s="117"/>
      <c r="H43" s="117"/>
      <c r="I43" s="111"/>
      <c r="J43" s="117"/>
      <c r="K43" s="117"/>
      <c r="L43" s="117"/>
      <c r="M43" s="117"/>
      <c r="N43" s="111"/>
      <c r="O43" s="117"/>
      <c r="P43" s="117"/>
      <c r="Q43" s="117"/>
      <c r="R43" s="117"/>
      <c r="S43" s="111"/>
      <c r="T43" s="117"/>
      <c r="U43" s="117"/>
      <c r="V43" s="111"/>
      <c r="W43" s="117"/>
      <c r="X43" s="117"/>
      <c r="Y43" s="111"/>
      <c r="Z43" s="117"/>
      <c r="AA43" s="117"/>
      <c r="AB43" s="122"/>
      <c r="AC43" s="121"/>
      <c r="AD43" s="121"/>
      <c r="AE43" s="121"/>
      <c r="AF43" s="121"/>
      <c r="AG43" s="111"/>
      <c r="AH43" s="121"/>
      <c r="AI43" s="121"/>
      <c r="AJ43" s="121"/>
      <c r="AK43" s="121"/>
      <c r="AL43" s="111"/>
      <c r="AM43" s="117"/>
      <c r="AN43" s="117"/>
      <c r="AO43" s="117"/>
      <c r="AP43" s="117"/>
      <c r="AQ43" s="111"/>
      <c r="AR43" s="115"/>
      <c r="AS43" s="115"/>
      <c r="AT43" s="116"/>
      <c r="AU43" s="122"/>
    </row>
    <row r="44" spans="2:47" ht="13" x14ac:dyDescent="0.25">
      <c r="B44" s="300" t="s">
        <v>259</v>
      </c>
      <c r="C44" s="62"/>
      <c r="D44" s="119"/>
      <c r="E44" s="121"/>
      <c r="F44" s="121"/>
      <c r="G44" s="121"/>
      <c r="H44" s="121"/>
      <c r="I44" s="119"/>
      <c r="J44" s="121"/>
      <c r="K44" s="121"/>
      <c r="L44" s="121"/>
      <c r="M44" s="121"/>
      <c r="N44" s="119"/>
      <c r="O44" s="121"/>
      <c r="P44" s="121"/>
      <c r="Q44" s="121"/>
      <c r="R44" s="121"/>
      <c r="S44" s="119"/>
      <c r="T44" s="121"/>
      <c r="U44" s="121"/>
      <c r="V44" s="119"/>
      <c r="W44" s="121"/>
      <c r="X44" s="121"/>
      <c r="Y44" s="119"/>
      <c r="Z44" s="121"/>
      <c r="AA44" s="121"/>
      <c r="AB44" s="122"/>
      <c r="AC44" s="121"/>
      <c r="AD44" s="121"/>
      <c r="AE44" s="121"/>
      <c r="AF44" s="121"/>
      <c r="AG44" s="119"/>
      <c r="AH44" s="121"/>
      <c r="AI44" s="121"/>
      <c r="AJ44" s="121"/>
      <c r="AK44" s="121"/>
      <c r="AL44" s="119"/>
      <c r="AM44" s="121"/>
      <c r="AN44" s="121"/>
      <c r="AO44" s="121"/>
      <c r="AP44" s="121"/>
      <c r="AQ44" s="119"/>
      <c r="AR44" s="133"/>
      <c r="AS44" s="133"/>
      <c r="AT44" s="116"/>
      <c r="AU44" s="122"/>
    </row>
    <row r="45" spans="2:47" x14ac:dyDescent="0.25">
      <c r="B45" s="273" t="s">
        <v>94</v>
      </c>
      <c r="C45" s="62" t="s">
        <v>30</v>
      </c>
      <c r="D45" s="111"/>
      <c r="E45" s="112"/>
      <c r="F45" s="112"/>
      <c r="G45" s="112"/>
      <c r="H45" s="112"/>
      <c r="I45" s="111"/>
      <c r="J45" s="112"/>
      <c r="K45" s="112"/>
      <c r="L45" s="112"/>
      <c r="M45" s="112"/>
      <c r="N45" s="111"/>
      <c r="O45" s="112"/>
      <c r="P45" s="112"/>
      <c r="Q45" s="112"/>
      <c r="R45" s="112"/>
      <c r="S45" s="111"/>
      <c r="T45" s="112"/>
      <c r="U45" s="112"/>
      <c r="V45" s="111"/>
      <c r="W45" s="112"/>
      <c r="X45" s="112"/>
      <c r="Y45" s="111"/>
      <c r="Z45" s="112"/>
      <c r="AA45" s="112"/>
      <c r="AB45" s="111"/>
      <c r="AC45" s="121"/>
      <c r="AD45" s="121"/>
      <c r="AE45" s="121"/>
      <c r="AF45" s="121"/>
      <c r="AG45" s="111"/>
      <c r="AH45" s="121"/>
      <c r="AI45" s="121"/>
      <c r="AJ45" s="121"/>
      <c r="AK45" s="121"/>
      <c r="AL45" s="111"/>
      <c r="AM45" s="112"/>
      <c r="AN45" s="112"/>
      <c r="AO45" s="112"/>
      <c r="AP45" s="112"/>
      <c r="AQ45" s="111"/>
      <c r="AR45" s="115"/>
      <c r="AS45" s="115"/>
      <c r="AT45" s="116"/>
      <c r="AU45" s="122"/>
    </row>
    <row r="46" spans="2:47" x14ac:dyDescent="0.25">
      <c r="B46" s="299" t="s">
        <v>95</v>
      </c>
      <c r="C46" s="62" t="s">
        <v>31</v>
      </c>
      <c r="D46" s="111"/>
      <c r="E46" s="112"/>
      <c r="F46" s="112"/>
      <c r="G46" s="112"/>
      <c r="H46" s="112"/>
      <c r="I46" s="111"/>
      <c r="J46" s="112"/>
      <c r="K46" s="112"/>
      <c r="L46" s="112"/>
      <c r="M46" s="112"/>
      <c r="N46" s="111"/>
      <c r="O46" s="112"/>
      <c r="P46" s="112"/>
      <c r="Q46" s="112"/>
      <c r="R46" s="112"/>
      <c r="S46" s="111"/>
      <c r="T46" s="112"/>
      <c r="U46" s="112"/>
      <c r="V46" s="111"/>
      <c r="W46" s="112"/>
      <c r="X46" s="112"/>
      <c r="Y46" s="111"/>
      <c r="Z46" s="112"/>
      <c r="AA46" s="112"/>
      <c r="AB46" s="111"/>
      <c r="AC46" s="121"/>
      <c r="AD46" s="121"/>
      <c r="AE46" s="121"/>
      <c r="AF46" s="121"/>
      <c r="AG46" s="111"/>
      <c r="AH46" s="121"/>
      <c r="AI46" s="121"/>
      <c r="AJ46" s="121"/>
      <c r="AK46" s="121"/>
      <c r="AL46" s="111"/>
      <c r="AM46" s="112"/>
      <c r="AN46" s="112"/>
      <c r="AO46" s="112"/>
      <c r="AP46" s="112"/>
      <c r="AQ46" s="111"/>
      <c r="AR46" s="115"/>
      <c r="AS46" s="115"/>
      <c r="AT46" s="116"/>
      <c r="AU46" s="122"/>
    </row>
    <row r="47" spans="2:47" x14ac:dyDescent="0.25">
      <c r="B47" s="299" t="s">
        <v>96</v>
      </c>
      <c r="C47" s="62" t="s">
        <v>32</v>
      </c>
      <c r="D47" s="111"/>
      <c r="E47" s="117"/>
      <c r="F47" s="117"/>
      <c r="G47" s="117"/>
      <c r="H47" s="117"/>
      <c r="I47" s="111"/>
      <c r="J47" s="117"/>
      <c r="K47" s="117"/>
      <c r="L47" s="117"/>
      <c r="M47" s="117"/>
      <c r="N47" s="111"/>
      <c r="O47" s="117"/>
      <c r="P47" s="117"/>
      <c r="Q47" s="117"/>
      <c r="R47" s="117"/>
      <c r="S47" s="111"/>
      <c r="T47" s="117"/>
      <c r="U47" s="117"/>
      <c r="V47" s="111"/>
      <c r="W47" s="117"/>
      <c r="X47" s="117"/>
      <c r="Y47" s="111"/>
      <c r="Z47" s="117"/>
      <c r="AA47" s="117"/>
      <c r="AB47" s="111"/>
      <c r="AC47" s="121"/>
      <c r="AD47" s="121"/>
      <c r="AE47" s="121"/>
      <c r="AF47" s="121"/>
      <c r="AG47" s="111"/>
      <c r="AH47" s="121"/>
      <c r="AI47" s="121"/>
      <c r="AJ47" s="121"/>
      <c r="AK47" s="121"/>
      <c r="AL47" s="111"/>
      <c r="AM47" s="117"/>
      <c r="AN47" s="117"/>
      <c r="AO47" s="117"/>
      <c r="AP47" s="117"/>
      <c r="AQ47" s="111"/>
      <c r="AR47" s="115"/>
      <c r="AS47" s="115"/>
      <c r="AT47" s="116"/>
      <c r="AU47" s="122"/>
    </row>
    <row r="48" spans="2:47" ht="13" x14ac:dyDescent="0.25">
      <c r="B48" s="300" t="s">
        <v>260</v>
      </c>
      <c r="C48" s="62"/>
      <c r="D48" s="119"/>
      <c r="E48" s="121"/>
      <c r="F48" s="121"/>
      <c r="G48" s="121"/>
      <c r="H48" s="121"/>
      <c r="I48" s="119"/>
      <c r="J48" s="121"/>
      <c r="K48" s="121"/>
      <c r="L48" s="121"/>
      <c r="M48" s="121"/>
      <c r="N48" s="119"/>
      <c r="O48" s="121"/>
      <c r="P48" s="121"/>
      <c r="Q48" s="121"/>
      <c r="R48" s="121"/>
      <c r="S48" s="119"/>
      <c r="T48" s="121"/>
      <c r="U48" s="121"/>
      <c r="V48" s="119"/>
      <c r="W48" s="121"/>
      <c r="X48" s="121"/>
      <c r="Y48" s="119"/>
      <c r="Z48" s="121"/>
      <c r="AA48" s="121"/>
      <c r="AB48" s="119"/>
      <c r="AC48" s="121"/>
      <c r="AD48" s="121"/>
      <c r="AE48" s="121"/>
      <c r="AF48" s="121"/>
      <c r="AG48" s="119"/>
      <c r="AH48" s="121"/>
      <c r="AI48" s="121"/>
      <c r="AJ48" s="121"/>
      <c r="AK48" s="121"/>
      <c r="AL48" s="119"/>
      <c r="AM48" s="121"/>
      <c r="AN48" s="121"/>
      <c r="AO48" s="121"/>
      <c r="AP48" s="121"/>
      <c r="AQ48" s="119"/>
      <c r="AR48" s="133"/>
      <c r="AS48" s="133"/>
      <c r="AT48" s="116"/>
      <c r="AU48" s="122"/>
    </row>
    <row r="49" spans="2:47" x14ac:dyDescent="0.25">
      <c r="B49" s="299" t="s">
        <v>97</v>
      </c>
      <c r="C49" s="62" t="s">
        <v>33</v>
      </c>
      <c r="D49" s="111"/>
      <c r="E49" s="112"/>
      <c r="F49" s="112"/>
      <c r="G49" s="112"/>
      <c r="H49" s="112"/>
      <c r="I49" s="111"/>
      <c r="J49" s="112"/>
      <c r="K49" s="112"/>
      <c r="L49" s="112"/>
      <c r="M49" s="112"/>
      <c r="N49" s="111"/>
      <c r="O49" s="112"/>
      <c r="P49" s="112"/>
      <c r="Q49" s="112"/>
      <c r="R49" s="112"/>
      <c r="S49" s="111"/>
      <c r="T49" s="112"/>
      <c r="U49" s="112"/>
      <c r="V49" s="111"/>
      <c r="W49" s="112"/>
      <c r="X49" s="112"/>
      <c r="Y49" s="111"/>
      <c r="Z49" s="112"/>
      <c r="AA49" s="112"/>
      <c r="AB49" s="111"/>
      <c r="AC49" s="121"/>
      <c r="AD49" s="121"/>
      <c r="AE49" s="121"/>
      <c r="AF49" s="121"/>
      <c r="AG49" s="111"/>
      <c r="AH49" s="121"/>
      <c r="AI49" s="121"/>
      <c r="AJ49" s="121"/>
      <c r="AK49" s="121"/>
      <c r="AL49" s="111"/>
      <c r="AM49" s="112"/>
      <c r="AN49" s="112"/>
      <c r="AO49" s="112"/>
      <c r="AP49" s="112"/>
      <c r="AQ49" s="111"/>
      <c r="AR49" s="115"/>
      <c r="AS49" s="115"/>
      <c r="AT49" s="116"/>
      <c r="AU49" s="122"/>
    </row>
    <row r="50" spans="2:47" x14ac:dyDescent="0.25">
      <c r="B50" s="299" t="s">
        <v>98</v>
      </c>
      <c r="C50" s="62" t="s">
        <v>34</v>
      </c>
      <c r="D50" s="111"/>
      <c r="E50" s="117"/>
      <c r="F50" s="117"/>
      <c r="G50" s="117"/>
      <c r="H50" s="117"/>
      <c r="I50" s="111"/>
      <c r="J50" s="117"/>
      <c r="K50" s="117"/>
      <c r="L50" s="117"/>
      <c r="M50" s="117"/>
      <c r="N50" s="111"/>
      <c r="O50" s="117"/>
      <c r="P50" s="117"/>
      <c r="Q50" s="117"/>
      <c r="R50" s="117"/>
      <c r="S50" s="111"/>
      <c r="T50" s="117"/>
      <c r="U50" s="117"/>
      <c r="V50" s="111"/>
      <c r="W50" s="117"/>
      <c r="X50" s="117"/>
      <c r="Y50" s="111"/>
      <c r="Z50" s="117"/>
      <c r="AA50" s="117"/>
      <c r="AB50" s="111"/>
      <c r="AC50" s="121"/>
      <c r="AD50" s="121"/>
      <c r="AE50" s="121"/>
      <c r="AF50" s="121"/>
      <c r="AG50" s="111"/>
      <c r="AH50" s="121"/>
      <c r="AI50" s="121"/>
      <c r="AJ50" s="121"/>
      <c r="AK50" s="121"/>
      <c r="AL50" s="111"/>
      <c r="AM50" s="117"/>
      <c r="AN50" s="117"/>
      <c r="AO50" s="117"/>
      <c r="AP50" s="117"/>
      <c r="AQ50" s="111"/>
      <c r="AR50" s="115"/>
      <c r="AS50" s="115"/>
      <c r="AT50" s="116"/>
      <c r="AU50" s="122"/>
    </row>
    <row r="51" spans="2:47" s="5" customFormat="1" x14ac:dyDescent="0.25">
      <c r="B51" s="299" t="s">
        <v>261</v>
      </c>
      <c r="C51" s="62"/>
      <c r="D51" s="111"/>
      <c r="E51" s="112"/>
      <c r="F51" s="112"/>
      <c r="G51" s="112"/>
      <c r="H51" s="112"/>
      <c r="I51" s="111"/>
      <c r="J51" s="112"/>
      <c r="K51" s="112"/>
      <c r="L51" s="112"/>
      <c r="M51" s="112"/>
      <c r="N51" s="111"/>
      <c r="O51" s="112"/>
      <c r="P51" s="112"/>
      <c r="Q51" s="112"/>
      <c r="R51" s="112"/>
      <c r="S51" s="111"/>
      <c r="T51" s="112"/>
      <c r="U51" s="112"/>
      <c r="V51" s="111"/>
      <c r="W51" s="112"/>
      <c r="X51" s="112"/>
      <c r="Y51" s="111"/>
      <c r="Z51" s="112"/>
      <c r="AA51" s="112"/>
      <c r="AB51" s="111"/>
      <c r="AC51" s="121"/>
      <c r="AD51" s="121"/>
      <c r="AE51" s="121"/>
      <c r="AF51" s="121"/>
      <c r="AG51" s="111"/>
      <c r="AH51" s="121"/>
      <c r="AI51" s="121"/>
      <c r="AJ51" s="121"/>
      <c r="AK51" s="121"/>
      <c r="AL51" s="111"/>
      <c r="AM51" s="112"/>
      <c r="AN51" s="112"/>
      <c r="AO51" s="112"/>
      <c r="AP51" s="112"/>
      <c r="AQ51" s="111"/>
      <c r="AR51" s="115"/>
      <c r="AS51" s="115"/>
      <c r="AT51" s="116"/>
      <c r="AU51" s="122"/>
    </row>
    <row r="52" spans="2:47" x14ac:dyDescent="0.25">
      <c r="B52" s="299" t="s">
        <v>262</v>
      </c>
      <c r="C52" s="62" t="s">
        <v>4</v>
      </c>
      <c r="D52" s="111"/>
      <c r="E52" s="112"/>
      <c r="F52" s="112"/>
      <c r="G52" s="112"/>
      <c r="H52" s="112"/>
      <c r="I52" s="111"/>
      <c r="J52" s="112"/>
      <c r="K52" s="112"/>
      <c r="L52" s="112"/>
      <c r="M52" s="112"/>
      <c r="N52" s="111"/>
      <c r="O52" s="112"/>
      <c r="P52" s="112"/>
      <c r="Q52" s="112"/>
      <c r="R52" s="112"/>
      <c r="S52" s="111"/>
      <c r="T52" s="112"/>
      <c r="U52" s="112"/>
      <c r="V52" s="111"/>
      <c r="W52" s="112"/>
      <c r="X52" s="112"/>
      <c r="Y52" s="111"/>
      <c r="Z52" s="112"/>
      <c r="AA52" s="112"/>
      <c r="AB52" s="111"/>
      <c r="AC52" s="121"/>
      <c r="AD52" s="121"/>
      <c r="AE52" s="121"/>
      <c r="AF52" s="121"/>
      <c r="AG52" s="111"/>
      <c r="AH52" s="121"/>
      <c r="AI52" s="121"/>
      <c r="AJ52" s="121"/>
      <c r="AK52" s="121"/>
      <c r="AL52" s="111"/>
      <c r="AM52" s="112"/>
      <c r="AN52" s="112"/>
      <c r="AO52" s="112"/>
      <c r="AP52" s="112"/>
      <c r="AQ52" s="111"/>
      <c r="AR52" s="115"/>
      <c r="AS52" s="115"/>
      <c r="AT52" s="116"/>
      <c r="AU52" s="122"/>
    </row>
    <row r="53" spans="2:47" s="5" customFormat="1" x14ac:dyDescent="0.25">
      <c r="B53" s="299" t="s">
        <v>263</v>
      </c>
      <c r="C53" s="62" t="s">
        <v>5</v>
      </c>
      <c r="D53" s="111"/>
      <c r="E53" s="112"/>
      <c r="F53" s="112"/>
      <c r="G53" s="112"/>
      <c r="H53" s="112"/>
      <c r="I53" s="111"/>
      <c r="J53" s="112"/>
      <c r="K53" s="112"/>
      <c r="L53" s="112"/>
      <c r="M53" s="112"/>
      <c r="N53" s="111"/>
      <c r="O53" s="112"/>
      <c r="P53" s="112"/>
      <c r="Q53" s="112"/>
      <c r="R53" s="112"/>
      <c r="S53" s="111"/>
      <c r="T53" s="112"/>
      <c r="U53" s="112"/>
      <c r="V53" s="111"/>
      <c r="W53" s="112"/>
      <c r="X53" s="112"/>
      <c r="Y53" s="111"/>
      <c r="Z53" s="112"/>
      <c r="AA53" s="112"/>
      <c r="AB53" s="111"/>
      <c r="AC53" s="121"/>
      <c r="AD53" s="121"/>
      <c r="AE53" s="121"/>
      <c r="AF53" s="121"/>
      <c r="AG53" s="111"/>
      <c r="AH53" s="121"/>
      <c r="AI53" s="121"/>
      <c r="AJ53" s="121"/>
      <c r="AK53" s="121"/>
      <c r="AL53" s="111"/>
      <c r="AM53" s="112"/>
      <c r="AN53" s="112"/>
      <c r="AO53" s="112"/>
      <c r="AP53" s="112"/>
      <c r="AQ53" s="111"/>
      <c r="AR53" s="115"/>
      <c r="AS53" s="115"/>
      <c r="AT53" s="116"/>
      <c r="AU53" s="122"/>
    </row>
    <row r="54" spans="2:47" s="5" customFormat="1" x14ac:dyDescent="0.25">
      <c r="B54" s="299" t="s">
        <v>450</v>
      </c>
      <c r="C54" s="249"/>
      <c r="D54" s="250"/>
      <c r="E54" s="246"/>
      <c r="F54" s="246"/>
      <c r="G54" s="246"/>
      <c r="H54" s="246"/>
      <c r="I54" s="250"/>
      <c r="J54" s="246"/>
      <c r="K54" s="246"/>
      <c r="L54" s="246"/>
      <c r="M54" s="246"/>
      <c r="N54" s="250"/>
      <c r="O54" s="246"/>
      <c r="P54" s="246"/>
      <c r="Q54" s="246"/>
      <c r="R54" s="246"/>
      <c r="S54" s="250"/>
      <c r="T54" s="246"/>
      <c r="U54" s="246"/>
      <c r="V54" s="250"/>
      <c r="W54" s="246"/>
      <c r="X54" s="246"/>
      <c r="Y54" s="250"/>
      <c r="Z54" s="246"/>
      <c r="AA54" s="246"/>
      <c r="AB54" s="250"/>
      <c r="AC54" s="121"/>
      <c r="AD54" s="121"/>
      <c r="AE54" s="121"/>
      <c r="AF54" s="121"/>
      <c r="AG54" s="250"/>
      <c r="AH54" s="121"/>
      <c r="AI54" s="121"/>
      <c r="AJ54" s="121"/>
      <c r="AK54" s="121"/>
      <c r="AL54" s="250"/>
      <c r="AM54" s="246"/>
      <c r="AN54" s="246"/>
      <c r="AO54" s="246"/>
      <c r="AP54" s="246"/>
      <c r="AQ54" s="250"/>
      <c r="AR54" s="251"/>
      <c r="AS54" s="251"/>
      <c r="AT54" s="116"/>
      <c r="AU54" s="122"/>
    </row>
    <row r="55" spans="2:47" s="82" customFormat="1" ht="13" x14ac:dyDescent="0.3">
      <c r="B55" s="280" t="s">
        <v>451</v>
      </c>
      <c r="C55" s="81" t="s">
        <v>63</v>
      </c>
      <c r="D55" s="169">
        <f>D23+D26-D28+D30-D32+D34-D36+D38+D41-D43+D45+D46-D47-D49+D50+D51+D52+D53-D54</f>
        <v>0</v>
      </c>
      <c r="E55" s="170">
        <f>E24+E27+E31+E35-E36+E39+E42+E45+E46-E49+E51+E52+E53-E54</f>
        <v>0</v>
      </c>
      <c r="F55" s="170">
        <f>F24+F27+F31+F35-F36+F39+F42+F45+F46-F49+F51+F52+F53-F54</f>
        <v>0</v>
      </c>
      <c r="G55" s="170">
        <f>G24+G27+G31+G35-G36+G39+G42+G45+G46-G49+G51+G52+G53-G54</f>
        <v>0</v>
      </c>
      <c r="H55" s="170">
        <f>H24+H27+H31+H35-H36+H39+H42+H45+H46-H49+H51+H52+H53-H54</f>
        <v>0</v>
      </c>
      <c r="I55" s="169">
        <f>I23+I26-I28+I30-I32+I34-I36+I38+I41-I43+I45+I46-I47-I49+I50+I51+I52+I53-I54</f>
        <v>0</v>
      </c>
      <c r="J55" s="170">
        <f>J24+J27+J31+J35-J36+J39+J42+J45+J46-J49+J51+J52+J53-J54</f>
        <v>0</v>
      </c>
      <c r="K55" s="170">
        <f>K24+K27+K31+K35-K36+K39+K42+K45+K46-K49+K51+K52+K53-K54</f>
        <v>0</v>
      </c>
      <c r="L55" s="170">
        <f>L24+L27+L31+L35-L36+L39+L42+L45+L46-L49+L51+L52+L53-L54</f>
        <v>0</v>
      </c>
      <c r="M55" s="170">
        <f>M24+M27+M31+M35-M36+M39+M42+M45+M46-M49+M51+M52+M53-M54</f>
        <v>0</v>
      </c>
      <c r="N55" s="169">
        <f>N23+N26-N28+N30-N32+N34-N36+N38+N41-N43+N45+N46-N47-N49+N50+N51+N52+N53-N54</f>
        <v>0</v>
      </c>
      <c r="O55" s="170">
        <f>O24+O27+O31+O35-O36+O39+O42+O45+O46-O49+O51+O52+O53-O54</f>
        <v>0</v>
      </c>
      <c r="P55" s="170">
        <f>P24+P27+P31+P35-P36+P39+P42+P45+P46-P49+P51+P52+P53-P54</f>
        <v>0</v>
      </c>
      <c r="Q55" s="170">
        <f>Q24+Q27+Q31+Q35-Q36+Q39+Q42+Q45+Q46-Q49+Q51+Q52+Q53-Q54</f>
        <v>0</v>
      </c>
      <c r="R55" s="170">
        <f>R24+R27+R31+R35-R36+R39+R42+R45+R46-R49+R51+R52+R53-R54</f>
        <v>0</v>
      </c>
      <c r="S55" s="169">
        <f>S23+S26-S28+S30-S32+S34-S36+S38+S41-S43+S45+S46-S47-S49+S50+S51+S52+S53-S54</f>
        <v>0</v>
      </c>
      <c r="T55" s="170">
        <f>T24+T27+T31+T35-T36+T39+T42+T45+T46-T49+T51+T52+T53-T54</f>
        <v>0</v>
      </c>
      <c r="U55" s="170">
        <f>U24+U27+U31+U35-U36+U39+U42+U45+U46-U49+U51+U52+U53-U54</f>
        <v>0</v>
      </c>
      <c r="V55" s="169">
        <f>V23+V26-V28+V30-V32+V34-V36+V38+V41-V43+V45+V46-V47-V49+V50+V51+V52+V53-V54</f>
        <v>0</v>
      </c>
      <c r="W55" s="170">
        <f>W24+W27+W31+W35-W36+W39+W42+W45+W46-W49+W51+W52+W53-W54</f>
        <v>0</v>
      </c>
      <c r="X55" s="170">
        <f>X24+X27+X31+X35-X36+X39+X42+X45+X46-X49+X51+X52+X53-X54</f>
        <v>0</v>
      </c>
      <c r="Y55" s="169">
        <f>Y23+Y26-Y28+Y30-Y32+Y34-Y36+Y38+Y41-Y43+Y45+Y46-Y47-Y49+Y50+Y51+Y52+Y53-Y54</f>
        <v>0</v>
      </c>
      <c r="Z55" s="170">
        <f>Z24+Z27+Z31+Z35-Z36+Z39+Z42+Z45+Z46-Z49+Z51+Z52+Z53-Z54</f>
        <v>0</v>
      </c>
      <c r="AA55" s="170">
        <f>AA24+AA27+AA31+AA35-AA36+AA39+AA42+AA45+AA46-AA49+AA51+AA52+AA53-AA54</f>
        <v>0</v>
      </c>
      <c r="AB55" s="169">
        <f>AB23+AB26-AB28+AB30-AB32+AB34-AB36+AB38+AB41-AB43+AB45+AB46-AB47-AB49+AB50+AB51+AB52+AB53-AB54</f>
        <v>0</v>
      </c>
      <c r="AC55" s="171"/>
      <c r="AD55" s="171"/>
      <c r="AE55" s="171"/>
      <c r="AF55" s="171"/>
      <c r="AG55" s="169">
        <f>AG23+AG26-AG28+AG30-AG32+AG34-AG36+AG38+AG41-AG43+AG45+AG46-AG47-AG49+AG50+AG51+AG52+AG53-AG54</f>
        <v>0</v>
      </c>
      <c r="AH55" s="171"/>
      <c r="AI55" s="171"/>
      <c r="AJ55" s="171"/>
      <c r="AK55" s="171"/>
      <c r="AL55" s="169">
        <f>AL23+AL26-AL28+AL30-AL32+AL34-AL36+AL38+AL41-AL43+AL45+AL46-AL47-AL49+AL50+AL51+AL52+AL53-AL54</f>
        <v>0</v>
      </c>
      <c r="AM55" s="170">
        <f>AM24+AM27+AM31+AM35-AM36+AM39+AM42+AM45+AM46-AM49+AM51+AM52+AM53-AM54</f>
        <v>0</v>
      </c>
      <c r="AN55" s="170">
        <f>AN24+AN27+AN31+AN35-AN36+AN39+AN42+AN45+AN46-AN49+AN51+AN52+AN53-AN54</f>
        <v>0</v>
      </c>
      <c r="AO55" s="170">
        <f>AO24+AO27+AO31+AO35-AO36+AO39+AO42+AO45+AO46-AO49+AO51+AO52+AO53-AO54</f>
        <v>0</v>
      </c>
      <c r="AP55" s="170">
        <f>AP24+AP27+AP31+AP35-AP36+AP39+AP42+AP45+AP46-AP49+AP51+AP52+AP53-AP54</f>
        <v>0</v>
      </c>
      <c r="AQ55" s="169">
        <f>AQ23+AQ26-AQ28+AQ30-AQ32+AQ34-AQ36+AQ38+AQ41-AQ43+AQ45+AQ46-AQ47-AQ49+AQ50+AQ51+AQ52+AQ53-AQ54</f>
        <v>0</v>
      </c>
      <c r="AR55" s="172">
        <f t="shared" ref="AR55:AS55" si="0">AR23+AR26-AR28+AR30-AR32+AR34-AR36+AR38+AR41-AR43+AR45+AR46-AR47-AR49+AR50+AR51+AR52+AR53-AR54</f>
        <v>0</v>
      </c>
      <c r="AS55" s="172">
        <f t="shared" si="0"/>
        <v>0</v>
      </c>
      <c r="AT55" s="173"/>
      <c r="AU55" s="175"/>
    </row>
    <row r="56" spans="2:47" ht="26" x14ac:dyDescent="0.25">
      <c r="B56" s="280" t="s">
        <v>452</v>
      </c>
      <c r="C56" s="67" t="s">
        <v>28</v>
      </c>
      <c r="D56" s="169">
        <f t="shared" ref="D56:M56" si="1">MIN(MAX(0,D57),MAX(0,D58))</f>
        <v>0</v>
      </c>
      <c r="E56" s="170">
        <f t="shared" si="1"/>
        <v>0</v>
      </c>
      <c r="F56" s="170">
        <f t="shared" si="1"/>
        <v>0</v>
      </c>
      <c r="G56" s="170">
        <f t="shared" si="1"/>
        <v>0</v>
      </c>
      <c r="H56" s="170">
        <f t="shared" si="1"/>
        <v>0</v>
      </c>
      <c r="I56" s="169">
        <f t="shared" si="1"/>
        <v>0</v>
      </c>
      <c r="J56" s="170">
        <f t="shared" si="1"/>
        <v>0</v>
      </c>
      <c r="K56" s="170">
        <f t="shared" si="1"/>
        <v>0</v>
      </c>
      <c r="L56" s="170">
        <f t="shared" si="1"/>
        <v>0</v>
      </c>
      <c r="M56" s="170">
        <f t="shared" si="1"/>
        <v>0</v>
      </c>
      <c r="N56" s="169">
        <f t="shared" ref="N56:AS56" si="2">MIN(MAX(0,N57),MAX(0,N58))</f>
        <v>0</v>
      </c>
      <c r="O56" s="170">
        <f t="shared" si="2"/>
        <v>0</v>
      </c>
      <c r="P56" s="170">
        <f t="shared" si="2"/>
        <v>0</v>
      </c>
      <c r="Q56" s="170">
        <f t="shared" si="2"/>
        <v>0</v>
      </c>
      <c r="R56" s="170">
        <f t="shared" si="2"/>
        <v>0</v>
      </c>
      <c r="S56" s="169">
        <f t="shared" si="2"/>
        <v>0</v>
      </c>
      <c r="T56" s="170">
        <f t="shared" si="2"/>
        <v>0</v>
      </c>
      <c r="U56" s="170">
        <f t="shared" si="2"/>
        <v>0</v>
      </c>
      <c r="V56" s="169">
        <f t="shared" si="2"/>
        <v>0</v>
      </c>
      <c r="W56" s="170">
        <f t="shared" si="2"/>
        <v>0</v>
      </c>
      <c r="X56" s="170">
        <f t="shared" si="2"/>
        <v>0</v>
      </c>
      <c r="Y56" s="169">
        <f t="shared" si="2"/>
        <v>0</v>
      </c>
      <c r="Z56" s="170">
        <f t="shared" si="2"/>
        <v>0</v>
      </c>
      <c r="AA56" s="170">
        <f t="shared" si="2"/>
        <v>0</v>
      </c>
      <c r="AB56" s="169">
        <f>MIN(MAX(0,AB57),MAX(0,AB58))</f>
        <v>0</v>
      </c>
      <c r="AC56" s="121"/>
      <c r="AD56" s="121"/>
      <c r="AE56" s="121"/>
      <c r="AF56" s="121"/>
      <c r="AG56" s="169">
        <f>MIN(MAX(0,AG57),MAX(0,AG58))</f>
        <v>0</v>
      </c>
      <c r="AH56" s="121"/>
      <c r="AI56" s="121"/>
      <c r="AJ56" s="121"/>
      <c r="AK56" s="121"/>
      <c r="AL56" s="169">
        <f t="shared" si="2"/>
        <v>0</v>
      </c>
      <c r="AM56" s="170">
        <f t="shared" si="2"/>
        <v>0</v>
      </c>
      <c r="AN56" s="170">
        <f t="shared" si="2"/>
        <v>0</v>
      </c>
      <c r="AO56" s="170">
        <f t="shared" si="2"/>
        <v>0</v>
      </c>
      <c r="AP56" s="170">
        <f t="shared" si="2"/>
        <v>0</v>
      </c>
      <c r="AQ56" s="169">
        <f t="shared" si="2"/>
        <v>0</v>
      </c>
      <c r="AR56" s="172">
        <f t="shared" si="2"/>
        <v>0</v>
      </c>
      <c r="AS56" s="172">
        <f t="shared" si="2"/>
        <v>0</v>
      </c>
      <c r="AT56" s="116"/>
      <c r="AU56" s="122"/>
    </row>
    <row r="57" spans="2:47" ht="13.25" customHeight="1" x14ac:dyDescent="0.25">
      <c r="B57" s="299" t="s">
        <v>453</v>
      </c>
      <c r="C57" s="67" t="s">
        <v>338</v>
      </c>
      <c r="D57" s="111"/>
      <c r="E57" s="112"/>
      <c r="F57" s="112"/>
      <c r="G57" s="112"/>
      <c r="H57" s="112"/>
      <c r="I57" s="111"/>
      <c r="J57" s="112"/>
      <c r="K57" s="112"/>
      <c r="L57" s="112"/>
      <c r="M57" s="112"/>
      <c r="N57" s="111"/>
      <c r="O57" s="112"/>
      <c r="P57" s="112"/>
      <c r="Q57" s="112"/>
      <c r="R57" s="112"/>
      <c r="S57" s="111"/>
      <c r="T57" s="112"/>
      <c r="U57" s="112"/>
      <c r="V57" s="111"/>
      <c r="W57" s="112"/>
      <c r="X57" s="112"/>
      <c r="Y57" s="111"/>
      <c r="Z57" s="112"/>
      <c r="AA57" s="112"/>
      <c r="AB57" s="111"/>
      <c r="AC57" s="121"/>
      <c r="AD57" s="121"/>
      <c r="AE57" s="121"/>
      <c r="AF57" s="121"/>
      <c r="AG57" s="111"/>
      <c r="AH57" s="121"/>
      <c r="AI57" s="121"/>
      <c r="AJ57" s="121"/>
      <c r="AK57" s="121"/>
      <c r="AL57" s="111"/>
      <c r="AM57" s="112"/>
      <c r="AN57" s="112"/>
      <c r="AO57" s="112"/>
      <c r="AP57" s="112"/>
      <c r="AQ57" s="111"/>
      <c r="AR57" s="115"/>
      <c r="AS57" s="115"/>
      <c r="AT57" s="115"/>
      <c r="AU57" s="122"/>
    </row>
    <row r="58" spans="2:47" x14ac:dyDescent="0.25">
      <c r="B58" s="299" t="s">
        <v>454</v>
      </c>
      <c r="C58" s="67" t="s">
        <v>29</v>
      </c>
      <c r="D58" s="111"/>
      <c r="E58" s="112"/>
      <c r="F58" s="112"/>
      <c r="G58" s="112"/>
      <c r="H58" s="112"/>
      <c r="I58" s="111"/>
      <c r="J58" s="112"/>
      <c r="K58" s="112"/>
      <c r="L58" s="112"/>
      <c r="M58" s="112"/>
      <c r="N58" s="111"/>
      <c r="O58" s="112"/>
      <c r="P58" s="112"/>
      <c r="Q58" s="112"/>
      <c r="R58" s="112"/>
      <c r="S58" s="111"/>
      <c r="T58" s="112"/>
      <c r="U58" s="112"/>
      <c r="V58" s="111"/>
      <c r="W58" s="112"/>
      <c r="X58" s="112"/>
      <c r="Y58" s="111"/>
      <c r="Z58" s="112"/>
      <c r="AA58" s="112"/>
      <c r="AB58" s="111"/>
      <c r="AC58" s="121"/>
      <c r="AD58" s="121"/>
      <c r="AE58" s="121"/>
      <c r="AF58" s="121"/>
      <c r="AG58" s="111"/>
      <c r="AH58" s="121"/>
      <c r="AI58" s="121"/>
      <c r="AJ58" s="121"/>
      <c r="AK58" s="121"/>
      <c r="AL58" s="111"/>
      <c r="AM58" s="112"/>
      <c r="AN58" s="112"/>
      <c r="AO58" s="112"/>
      <c r="AP58" s="112"/>
      <c r="AQ58" s="111"/>
      <c r="AR58" s="115"/>
      <c r="AS58" s="115"/>
      <c r="AT58" s="115"/>
      <c r="AU58" s="122"/>
    </row>
    <row r="59" spans="2:47" s="5" customFormat="1" x14ac:dyDescent="0.25">
      <c r="B59" s="273" t="s">
        <v>455</v>
      </c>
      <c r="C59" s="62"/>
      <c r="D59" s="293"/>
      <c r="E59" s="292"/>
      <c r="F59" s="292"/>
      <c r="G59" s="292"/>
      <c r="H59" s="292"/>
      <c r="I59" s="294"/>
      <c r="J59" s="296"/>
      <c r="K59" s="296"/>
      <c r="L59" s="296"/>
      <c r="M59" s="296"/>
      <c r="N59" s="294"/>
      <c r="O59" s="296"/>
      <c r="P59" s="296"/>
      <c r="Q59" s="296"/>
      <c r="R59" s="296"/>
      <c r="S59" s="294"/>
      <c r="T59" s="296"/>
      <c r="U59" s="296"/>
      <c r="V59" s="294"/>
      <c r="W59" s="296"/>
      <c r="X59" s="296"/>
      <c r="Y59" s="294"/>
      <c r="Z59" s="296"/>
      <c r="AA59" s="296"/>
      <c r="AB59" s="294"/>
      <c r="AC59" s="114"/>
      <c r="AD59" s="114"/>
      <c r="AE59" s="114"/>
      <c r="AF59" s="120"/>
      <c r="AG59" s="294"/>
      <c r="AH59" s="114"/>
      <c r="AI59" s="114"/>
      <c r="AJ59" s="114"/>
      <c r="AK59" s="120"/>
      <c r="AL59" s="294"/>
      <c r="AM59" s="296"/>
      <c r="AN59" s="296"/>
      <c r="AO59" s="296"/>
      <c r="AP59" s="296"/>
      <c r="AQ59" s="294"/>
      <c r="AR59" s="295"/>
      <c r="AS59" s="295"/>
      <c r="AT59" s="295"/>
      <c r="AU59" s="122"/>
    </row>
    <row r="60" spans="2:47" x14ac:dyDescent="0.25">
      <c r="C60" s="5"/>
    </row>
    <row r="61" spans="2:47" ht="13.5" customHeight="1" x14ac:dyDescent="0.25">
      <c r="B61" s="46"/>
    </row>
    <row r="62" spans="2:47" x14ac:dyDescent="0.25"/>
    <row r="63" spans="2:47" hidden="1" x14ac:dyDescent="0.25"/>
  </sheetData>
  <dataConsolidate link="1"/>
  <dataValidations count="5">
    <dataValidation allowBlank="1" showErrorMessage="1" prompt="Non input cell – does not accept input from user" sqref="AT11:AU12" xr:uid="{00000000-0002-0000-0400-000000000000}"/>
    <dataValidation allowBlank="1" showInputMessage="1" showErrorMessage="1" prompt="Contains a formula" sqref="AL55:AS56 AG55:AG56 D55:AB56" xr:uid="{00000000-0002-0000-0400-000001000000}"/>
    <dataValidation allowBlank="1" showInputMessage="1" showErrorMessage="1" prompt="Does not accept input from user" sqref="E9:H9 D10 E12:H12 D29 E25:H26 E28:H30 E32:H34 E37:H38 E40:H41 E43:H44 E47:H48 E50:H50 D48 D44 D42 D39:D40 D35 D33 D31 D27 E21:H23 J9:M9 I10 J12:M12 I29 J21:M23 J25:M26 J28:M30 J32:M34 J37:M38 J40:M41 I15 J47:M48 J50:M50 I48 I44 I42 I39:I40 I35 I33 I31 I27 N29 O21:R23 O25:R26 O28:R30 O32:R34 O37:R38 O40:R41 O43:R44 O47:R48 O50:R50 N48 N44 N42 N39:N40 N35 N33 N31 N27 O9:R9 N10 O12:R12 S29 T21:U23 T25:U26 T28:U30 T32:U34 T37:U38 T40:U41 T43:U44 T47:U48 T50:U50 S48 S44 S42 S39:S40 S35 S33 S31 S27 T9:U9 S10 T12:U12 V29 W21:X23 W25:X26 W28:X30 W32:X34 W37:X38 W40:X41 W43:X44 W47:X48 W50:X50 V48 V44 V42 V39:V40 V35 V33 V31 V27 W9:X9 V10 W12:X12 Y29 Z21:AA23 Z25:AA26 Z28:AA30 Z32:AA34 Z37:AA38 Z40:AA41 Z43:AA44 Z47:AA48 Z50:AA50 Y48 Y44 Y42 Y39:Y40 Y35 Y33 Y31 Y27 Z9:AA9 Y10 Z12:AA12 AB29 AB48 AB39:AB40 AB35 AB33 AB31 AB27 AB10 AG4 AG8 AG29 AG48 AG44 AG42 AG39:AG40 AG35 AG33 AG31 AG27 AG10 AL4:AS4 AL8:AS8 AL29 AM21:AP23 AM25:AP26 AM28:AP30 AM32:AP34 AM37:AP38 AM40:AP41 AM43:AP44 AM47:AP48 AM50:AP50 AL48 AL44 AL42 AL39:AL40 AL35 AL33 AL31 AL27 AM9:AP9 AL10 AM12:AP12 AQ29:AS29 AQ48:AS48 AQ42:AS42 AQ39:AS40 AQ35:AS35 AQ33:AS33 AQ31:AS31 AQ27:AS27 AQ10:AS10 AT4:AU10 AT13:AU56 AU57:AU59 J43:M44 AH4:AK59 AC4:AF59 AB42:AB44 N15:AB17 AG15:AG17 AL15:AS17 AG59 AL59:AT59 D24:D25 I24:I25 N24:N25 S24:S25 V24:V25 Y24:Y25 AB24:AB25 AG24:AG25 AL24:AL25 AQ24:AS25 D21:D22 I21:I22 N21:N22 S21:S22 V21:V22 Y21:Y22 AB21:AB22 AG21:AG22 AL21:AL22 AQ21:AS22 D37 I37 N37 S37 V37 Y37 AB37 AG37 AL37 AQ37:AS37 AQ44:AS44 D4:AB4 D8:AB8 I59:AB59" xr:uid="{00000000-0002-0000-0400-000002000000}"/>
    <dataValidation showInputMessage="1" showErrorMessage="1" prompt="Accepts input from user" sqref="D9 D11:D20 E10:H11 J24:M24 E27:H27 E31:H31 E35:H36 E39:H39 E42:H42 E45:H46 E49:H49 E51:H54 D49:D54 D45:D47 D43 D41 D38 D36 D34 D32 D30 D28 D26 D23 I9 J10:M11 J16:M17 J27:M27 J31:M31 J35:M36 J39:M39 J42:M42 J45:M46 J49:M49 J51:M54 I23 I49:I54 I45:I47 I43 I41 I38 I36 I34 I32 I30 I28 I26 D57:H59 O24:R24 O27:R27 O31:R31 O35:R36 O39:R39 O42:R42 O45:R46 O49:R49 O51:R54 N23 N49:N54 N45:N47 N43 N41 N38 N36 N34 N32 N30 N28 N26 N9 O13:R14 O10:R11 N11:N14 T24:U24 T27:U27 T31:U31 T35:U36 T39:U39 T42:U42 T45:U46 T49:U49 T51:U54 S23 S49:S54 S45:S47 S43 S41 S38 S36 S34 S32 S30 S28 S26 S9 T13:U14 T10:U11 S11:S14 W24:X24 W27:X27 W31:X31 W35:X36 W39:X39 W42:X42 W45:X46 W49:X49 W51:X54 V23 V49:V54 V45:V47 V43 V41 V38 V36 V34 V32 V30 V28 V26 V9 W13:X14 W10:X11 V11:V14 Z24:AA24 Z27:AA27 Z31:AA31 Z35:AA36 Z39:AA39 Z42:AA42 Z45:AA46 Z49:AA49 Z51:AA54 Y23 Y49:Y54 Y45:Y47 Y43 Y41 Y38 Y36 Y34 Y32 Y30 Y28 Y26 Y9 Z13:AA14 Z10:AA11 Y11:Y14 AB23 AB49:AB54 AB45:AB47 AB11:AB14 AB41 AB38 AB36 AB34 AB32 AB30 AB28 AB26 AB9 AG5:AG7 AG57:AG58 AG18:AG20 AG23 AG49:AG54 AG45:AG47 AG43 AG41 AG38 AG36 AG34 AG32 AG30 AG28 AG26 AG9 AG11:AG14 AL5:AS7 AM24:AP24 AM27:AP27 AM31:AP31 AM35:AP36 AM39:AP39 AM42:AP42 AM45:AP46 AM49:AP49 AM51:AP54 AL23 AL49:AL54 AL45:AL47 AL43 AL41 AL38 AL36 AL34 AL32 AL30 AL28 AL26 AL9 AM13:AP14 AM10:AP11 AL11:AL14 AL18:AS20 AQ23:AS23 AQ49:AS54 AQ11:AS14 AQ43:AS43 AQ41:AS41 AQ38:AS38 AQ36:AS36 AQ34:AS34 AQ32:AS32 AQ30:AS30 AQ28:AS28 AQ26:AS26 AQ9:AS9 AQ45:AS47 AL57:AT58 I16:I19 E13:H20 I11:I14 J13:M14 E24:H24 D5:AB7 I57:AB58 J18:AB19" xr:uid="{00000000-0002-0000-0400-000003000000}"/>
    <dataValidation showInputMessage="1" showErrorMessage="1" prompt="Does not accept input from user" sqref="J15:M15 I20:AB20" xr:uid="{00000000-0002-0000-0400-000004000000}"/>
  </dataValidations>
  <pageMargins left="0" right="0" top="0.35" bottom="0.45" header="0.2" footer="0.2"/>
  <pageSetup paperSize="5" scale="28" fitToWidth="2" fitToHeight="0" pageOrder="overThenDown" orientation="landscape" cellComments="asDisplayed" r:id="rId1"/>
  <headerFooter alignWithMargins="0">
    <oddFooter>&amp;L&amp;F &amp;C Page &amp;P of &amp;N&amp;R[&amp;A]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7030A0"/>
    <pageSetUpPr autoPageBreaks="0" fitToPage="1"/>
  </sheetPr>
  <dimension ref="A1:AQ57"/>
  <sheetViews>
    <sheetView zoomScale="80" zoomScaleNormal="80" workbookViewId="0">
      <pane xSplit="2" ySplit="3" topLeftCell="C4" activePane="bottomRight" state="frozen"/>
      <selection sqref="A1:XFD1048576"/>
      <selection pane="topRight" sqref="A1:XFD1048576"/>
      <selection pane="bottomLeft" sqref="A1:XFD1048576"/>
      <selection pane="bottomRight" activeCell="C4" sqref="C4"/>
    </sheetView>
  </sheetViews>
  <sheetFormatPr defaultColWidth="0" defaultRowHeight="12.5" x14ac:dyDescent="0.25"/>
  <cols>
    <col min="1" max="1" width="5.90625" style="8" hidden="1" customWidth="1"/>
    <col min="2" max="2" width="72.81640625" style="4" customWidth="1"/>
    <col min="3" max="11" width="19.453125" style="4" customWidth="1"/>
    <col min="12" max="12" width="19.453125" style="3" customWidth="1"/>
    <col min="13" max="38" width="19.453125" style="4" customWidth="1"/>
    <col min="39" max="41" width="9.453125" style="4" customWidth="1"/>
    <col min="42" max="43" width="0" style="4" hidden="1" customWidth="1"/>
    <col min="44" max="16384" width="9.453125" style="4" hidden="1"/>
  </cols>
  <sheetData>
    <row r="1" spans="1:38" ht="19" x14ac:dyDescent="0.25">
      <c r="B1" s="79" t="s">
        <v>340</v>
      </c>
      <c r="E1" s="83"/>
    </row>
    <row r="3" spans="1:38" s="8" customFormat="1" ht="70" x14ac:dyDescent="0.25">
      <c r="B3" s="285" t="s">
        <v>279</v>
      </c>
      <c r="C3" s="287" t="s">
        <v>282</v>
      </c>
      <c r="D3" s="288" t="s">
        <v>283</v>
      </c>
      <c r="E3" s="288" t="s">
        <v>284</v>
      </c>
      <c r="F3" s="288" t="s">
        <v>285</v>
      </c>
      <c r="G3" s="287" t="s">
        <v>286</v>
      </c>
      <c r="H3" s="288" t="s">
        <v>287</v>
      </c>
      <c r="I3" s="288" t="s">
        <v>288</v>
      </c>
      <c r="J3" s="288" t="s">
        <v>289</v>
      </c>
      <c r="K3" s="287" t="s">
        <v>290</v>
      </c>
      <c r="L3" s="288" t="s">
        <v>291</v>
      </c>
      <c r="M3" s="288" t="s">
        <v>292</v>
      </c>
      <c r="N3" s="288" t="s">
        <v>293</v>
      </c>
      <c r="O3" s="287" t="s">
        <v>294</v>
      </c>
      <c r="P3" s="288" t="s">
        <v>295</v>
      </c>
      <c r="Q3" s="288" t="s">
        <v>296</v>
      </c>
      <c r="R3" s="288" t="s">
        <v>297</v>
      </c>
      <c r="S3" s="287" t="s">
        <v>298</v>
      </c>
      <c r="T3" s="288" t="s">
        <v>299</v>
      </c>
      <c r="U3" s="288" t="s">
        <v>300</v>
      </c>
      <c r="V3" s="288" t="s">
        <v>339</v>
      </c>
      <c r="W3" s="287" t="s">
        <v>301</v>
      </c>
      <c r="X3" s="288" t="s">
        <v>302</v>
      </c>
      <c r="Y3" s="288" t="s">
        <v>303</v>
      </c>
      <c r="Z3" s="288" t="s">
        <v>304</v>
      </c>
      <c r="AA3" s="287" t="s">
        <v>305</v>
      </c>
      <c r="AB3" s="288" t="s">
        <v>306</v>
      </c>
      <c r="AC3" s="288" t="s">
        <v>307</v>
      </c>
      <c r="AD3" s="288" t="s">
        <v>308</v>
      </c>
      <c r="AE3" s="287" t="s">
        <v>309</v>
      </c>
      <c r="AF3" s="288" t="s">
        <v>310</v>
      </c>
      <c r="AG3" s="288" t="s">
        <v>311</v>
      </c>
      <c r="AH3" s="288" t="s">
        <v>312</v>
      </c>
      <c r="AI3" s="287" t="s">
        <v>313</v>
      </c>
      <c r="AJ3" s="288" t="s">
        <v>314</v>
      </c>
      <c r="AK3" s="288" t="s">
        <v>315</v>
      </c>
      <c r="AL3" s="288" t="s">
        <v>316</v>
      </c>
    </row>
    <row r="4" spans="1:38" ht="17" thickBot="1" x14ac:dyDescent="0.4">
      <c r="B4" s="301" t="s">
        <v>270</v>
      </c>
      <c r="C4" s="166"/>
      <c r="D4" s="167"/>
      <c r="E4" s="167"/>
      <c r="F4" s="167"/>
      <c r="G4" s="166"/>
      <c r="H4" s="167"/>
      <c r="I4" s="167"/>
      <c r="J4" s="167"/>
      <c r="K4" s="166"/>
      <c r="L4" s="167"/>
      <c r="M4" s="167"/>
      <c r="N4" s="167"/>
      <c r="O4" s="166"/>
      <c r="P4" s="167"/>
      <c r="Q4" s="167"/>
      <c r="R4" s="167"/>
      <c r="S4" s="166"/>
      <c r="T4" s="167"/>
      <c r="U4" s="167"/>
      <c r="V4" s="167"/>
      <c r="W4" s="166"/>
      <c r="X4" s="167"/>
      <c r="Y4" s="167"/>
      <c r="Z4" s="167"/>
      <c r="AA4" s="166"/>
      <c r="AB4" s="167"/>
      <c r="AC4" s="167"/>
      <c r="AD4" s="167"/>
      <c r="AE4" s="166"/>
      <c r="AF4" s="167"/>
      <c r="AG4" s="167"/>
      <c r="AH4" s="167"/>
      <c r="AI4" s="166"/>
      <c r="AJ4" s="167"/>
      <c r="AK4" s="167"/>
      <c r="AL4" s="307"/>
    </row>
    <row r="5" spans="1:38" s="8" customFormat="1" ht="13" thickTop="1" x14ac:dyDescent="0.25">
      <c r="B5" s="308" t="s">
        <v>267</v>
      </c>
      <c r="C5" s="134"/>
      <c r="D5" s="135"/>
      <c r="E5" s="131"/>
      <c r="F5" s="131"/>
      <c r="G5" s="134"/>
      <c r="H5" s="135"/>
      <c r="I5" s="131"/>
      <c r="J5" s="131"/>
      <c r="K5" s="134"/>
      <c r="L5" s="135"/>
      <c r="M5" s="131"/>
      <c r="N5" s="131"/>
      <c r="O5" s="134"/>
      <c r="P5" s="135"/>
      <c r="Q5" s="131"/>
      <c r="R5" s="131"/>
      <c r="S5" s="134"/>
      <c r="T5" s="135"/>
      <c r="U5" s="131"/>
      <c r="V5" s="131"/>
      <c r="W5" s="134"/>
      <c r="X5" s="135"/>
      <c r="Y5" s="131"/>
      <c r="Z5" s="131"/>
      <c r="AA5" s="130"/>
      <c r="AB5" s="131"/>
      <c r="AC5" s="131"/>
      <c r="AD5" s="131"/>
      <c r="AE5" s="130"/>
      <c r="AF5" s="131"/>
      <c r="AG5" s="131"/>
      <c r="AH5" s="131"/>
      <c r="AI5" s="134"/>
      <c r="AJ5" s="135"/>
      <c r="AK5" s="131"/>
      <c r="AL5" s="131"/>
    </row>
    <row r="6" spans="1:38" s="8" customFormat="1" ht="13.25" customHeight="1" x14ac:dyDescent="0.25">
      <c r="B6" s="309" t="s">
        <v>377</v>
      </c>
      <c r="C6" s="111"/>
      <c r="D6" s="112"/>
      <c r="E6" s="128">
        <f>SUM('Pt 1 Summary of Data'!$E$12,'Pt 1 Summary of Data'!$E$22)+SUM('Pt 1 Summary of Data'!$G$12,'Pt 1 Summary of Data'!$G$22)-SUM('Pt 1 Summary of Data'!$H$12,'Pt 1 Summary of Data'!$H$22)</f>
        <v>0</v>
      </c>
      <c r="F6" s="128">
        <f t="shared" ref="F6:F12" si="0">SUM(C6:E6)</f>
        <v>0</v>
      </c>
      <c r="G6" s="111"/>
      <c r="H6" s="112"/>
      <c r="I6" s="128">
        <f>SUM('Pt 1 Summary of Data'!$J$12,'Pt 1 Summary of Data'!$J$22)+SUM('Pt 1 Summary of Data'!$L$12,'Pt 1 Summary of Data'!$L$22)-SUM('Pt 1 Summary of Data'!$M$12,'Pt 1 Summary of Data'!$M$22)</f>
        <v>0</v>
      </c>
      <c r="J6" s="128">
        <f>SUM(G6:I6)</f>
        <v>0</v>
      </c>
      <c r="K6" s="111"/>
      <c r="L6" s="112"/>
      <c r="M6" s="128">
        <f>SUM('Pt 1 Summary of Data'!$O$12,'Pt 1 Summary of Data'!$O$22)+SUM('Pt 1 Summary of Data'!$Q$12,'Pt 1 Summary of Data'!$Q$22)-SUM('Pt 1 Summary of Data'!$R$12,'Pt 1 Summary of Data'!$R$22)</f>
        <v>0</v>
      </c>
      <c r="N6" s="128">
        <f>SUM(K6:M6)</f>
        <v>0</v>
      </c>
      <c r="O6" s="111"/>
      <c r="P6" s="112"/>
      <c r="Q6" s="128">
        <f>SUM('Pt 1 Summary of Data'!T$12,'Pt 1 Summary of Data'!T$22)</f>
        <v>0</v>
      </c>
      <c r="R6" s="128">
        <f>SUM(O6:Q6)</f>
        <v>0</v>
      </c>
      <c r="S6" s="111"/>
      <c r="T6" s="112"/>
      <c r="U6" s="128">
        <f>SUM('Pt 1 Summary of Data'!W$12,'Pt 1 Summary of Data'!W$22)</f>
        <v>0</v>
      </c>
      <c r="V6" s="128">
        <f>SUM(S6:U6)</f>
        <v>0</v>
      </c>
      <c r="W6" s="111"/>
      <c r="X6" s="112"/>
      <c r="Y6" s="128">
        <f>SUM('Pt 1 Summary of Data'!Z$12,'Pt 1 Summary of Data'!Z$22)</f>
        <v>0</v>
      </c>
      <c r="Z6" s="128">
        <f>SUM(W6:Y6)</f>
        <v>0</v>
      </c>
      <c r="AA6" s="122"/>
      <c r="AB6" s="121"/>
      <c r="AC6" s="121"/>
      <c r="AD6" s="121"/>
      <c r="AE6" s="122"/>
      <c r="AF6" s="121"/>
      <c r="AG6" s="121"/>
      <c r="AH6" s="121"/>
      <c r="AI6" s="111"/>
      <c r="AJ6" s="112"/>
      <c r="AK6" s="128">
        <f>SUM('Pt 1 Summary of Data'!AM$12,'Pt 1 Summary of Data'!AM$22)+SUM('Pt 1 Summary of Data'!AO$12,'Pt 1 Summary of Data'!AO$22)-SUM('Pt 1 Summary of Data'!AP$12,'Pt 1 Summary of Data'!AP$22)</f>
        <v>0</v>
      </c>
      <c r="AL6" s="315">
        <f>SUM(AI6:AK6)</f>
        <v>0</v>
      </c>
    </row>
    <row r="7" spans="1:38" x14ac:dyDescent="0.25">
      <c r="B7" s="309" t="s">
        <v>268</v>
      </c>
      <c r="C7" s="111"/>
      <c r="D7" s="112"/>
      <c r="E7" s="128">
        <f>'Pt 1 Summary of Data'!$E$42+'Pt 1 Summary of Data'!$G$42-'Pt 1 Summary of Data'!$H$42</f>
        <v>0</v>
      </c>
      <c r="F7" s="128">
        <f t="shared" si="0"/>
        <v>0</v>
      </c>
      <c r="G7" s="111"/>
      <c r="H7" s="112"/>
      <c r="I7" s="128">
        <f>'Pt 1 Summary of Data'!$J$42+'Pt 1 Summary of Data'!$L$42-'Pt 1 Summary of Data'!$M$42</f>
        <v>0</v>
      </c>
      <c r="J7" s="128">
        <f>SUM(G7:I7)</f>
        <v>0</v>
      </c>
      <c r="K7" s="111"/>
      <c r="L7" s="112"/>
      <c r="M7" s="128">
        <f>'Pt 1 Summary of Data'!$O$42+'Pt 1 Summary of Data'!$Q$42-'Pt 1 Summary of Data'!$R$42</f>
        <v>0</v>
      </c>
      <c r="N7" s="128">
        <f>SUM(K7:M7)</f>
        <v>0</v>
      </c>
      <c r="O7" s="111"/>
      <c r="P7" s="112"/>
      <c r="Q7" s="128">
        <f>'Pt 1 Summary of Data'!$T$42</f>
        <v>0</v>
      </c>
      <c r="R7" s="128">
        <f>SUM(O7:Q7)</f>
        <v>0</v>
      </c>
      <c r="S7" s="111"/>
      <c r="T7" s="112"/>
      <c r="U7" s="128">
        <f>'Pt 1 Summary of Data'!$W$42</f>
        <v>0</v>
      </c>
      <c r="V7" s="128">
        <f>SUM(S7:U7)</f>
        <v>0</v>
      </c>
      <c r="W7" s="111"/>
      <c r="X7" s="112"/>
      <c r="Y7" s="128">
        <f>'Pt 1 Summary of Data'!$Z$42</f>
        <v>0</v>
      </c>
      <c r="Z7" s="128">
        <f>SUM(W7:Y7)</f>
        <v>0</v>
      </c>
      <c r="AA7" s="122"/>
      <c r="AB7" s="121"/>
      <c r="AC7" s="121"/>
      <c r="AD7" s="121"/>
      <c r="AE7" s="122"/>
      <c r="AF7" s="121"/>
      <c r="AG7" s="121"/>
      <c r="AH7" s="121"/>
      <c r="AI7" s="111"/>
      <c r="AJ7" s="112"/>
      <c r="AK7" s="128">
        <f>'Pt 1 Summary of Data'!$AM$42+'Pt 1 Summary of Data'!$AO$42-'Pt 1 Summary of Data'!$AP$42</f>
        <v>0</v>
      </c>
      <c r="AL7" s="315">
        <f>SUM(AI7:AK7)</f>
        <v>0</v>
      </c>
    </row>
    <row r="8" spans="1:38" x14ac:dyDescent="0.25">
      <c r="B8" s="309" t="s">
        <v>444</v>
      </c>
      <c r="C8" s="111"/>
      <c r="D8" s="112"/>
      <c r="E8" s="128">
        <f>'Pt 2 Premium and Claims'!$E$59+'Pt 2 Premium and Claims'!$G$59-'Pt 2 Premium and Claims'!$H$59</f>
        <v>0</v>
      </c>
      <c r="F8" s="128">
        <f t="shared" si="0"/>
        <v>0</v>
      </c>
      <c r="G8" s="119"/>
      <c r="H8" s="121"/>
      <c r="I8" s="121"/>
      <c r="J8" s="121"/>
      <c r="K8" s="119"/>
      <c r="L8" s="117"/>
      <c r="M8" s="117"/>
      <c r="N8" s="117"/>
      <c r="O8" s="119"/>
      <c r="P8" s="117"/>
      <c r="Q8" s="117"/>
      <c r="R8" s="117"/>
      <c r="S8" s="119"/>
      <c r="T8" s="117"/>
      <c r="U8" s="117"/>
      <c r="V8" s="117"/>
      <c r="W8" s="119"/>
      <c r="X8" s="117"/>
      <c r="Y8" s="117"/>
      <c r="Z8" s="117"/>
      <c r="AA8" s="122"/>
      <c r="AB8" s="121"/>
      <c r="AC8" s="121"/>
      <c r="AD8" s="121"/>
      <c r="AE8" s="122"/>
      <c r="AF8" s="121"/>
      <c r="AG8" s="121"/>
      <c r="AH8" s="121"/>
      <c r="AI8" s="122"/>
      <c r="AJ8" s="117"/>
      <c r="AK8" s="117"/>
      <c r="AL8" s="305"/>
    </row>
    <row r="9" spans="1:38" x14ac:dyDescent="0.25">
      <c r="B9" s="309" t="s">
        <v>447</v>
      </c>
      <c r="C9" s="111"/>
      <c r="D9" s="112"/>
      <c r="E9" s="128">
        <f>'Pt 2 Premium and Claims'!$E$15+'Pt 2 Premium and Claims'!$G$15-'Pt 2 Premium and Claims'!$H$15</f>
        <v>0</v>
      </c>
      <c r="F9" s="128">
        <f t="shared" si="0"/>
        <v>0</v>
      </c>
      <c r="G9" s="122"/>
      <c r="H9" s="121"/>
      <c r="I9" s="121"/>
      <c r="J9" s="121"/>
      <c r="K9" s="122"/>
      <c r="L9" s="121"/>
      <c r="M9" s="121"/>
      <c r="N9" s="121"/>
      <c r="O9" s="122"/>
      <c r="P9" s="121"/>
      <c r="Q9" s="121"/>
      <c r="R9" s="121"/>
      <c r="S9" s="122"/>
      <c r="T9" s="121"/>
      <c r="U9" s="121"/>
      <c r="V9" s="121"/>
      <c r="W9" s="122"/>
      <c r="X9" s="121"/>
      <c r="Y9" s="121"/>
      <c r="Z9" s="121"/>
      <c r="AA9" s="122"/>
      <c r="AB9" s="121"/>
      <c r="AC9" s="121"/>
      <c r="AD9" s="121"/>
      <c r="AE9" s="122"/>
      <c r="AF9" s="121"/>
      <c r="AG9" s="121"/>
      <c r="AH9" s="121"/>
      <c r="AI9" s="122"/>
      <c r="AJ9" s="121"/>
      <c r="AK9" s="121"/>
      <c r="AL9" s="121"/>
    </row>
    <row r="10" spans="1:38" ht="25" x14ac:dyDescent="0.25">
      <c r="B10" s="309" t="s">
        <v>380</v>
      </c>
      <c r="C10" s="111"/>
      <c r="D10" s="112"/>
      <c r="E10" s="128">
        <f>'Pt 2 Premium and Claims'!$E$16+'Pt 2 Premium and Claims'!$G$16-'Pt 2 Premium and Claims'!$H$16</f>
        <v>0</v>
      </c>
      <c r="F10" s="128">
        <f t="shared" si="0"/>
        <v>0</v>
      </c>
      <c r="G10" s="111"/>
      <c r="H10" s="112"/>
      <c r="I10" s="128">
        <f>'Pt 2 Premium and Claims'!$J$16+'Pt 2 Premium and Claims'!$L$16-'Pt 2 Premium and Claims'!$M$16</f>
        <v>0</v>
      </c>
      <c r="J10" s="128">
        <f>SUM(G10:I10)</f>
        <v>0</v>
      </c>
      <c r="K10" s="122"/>
      <c r="L10" s="121"/>
      <c r="M10" s="121"/>
      <c r="N10" s="121"/>
      <c r="O10" s="122"/>
      <c r="P10" s="121"/>
      <c r="Q10" s="121"/>
      <c r="R10" s="121"/>
      <c r="S10" s="122"/>
      <c r="T10" s="121"/>
      <c r="U10" s="121"/>
      <c r="V10" s="121"/>
      <c r="W10" s="122"/>
      <c r="X10" s="121"/>
      <c r="Y10" s="121"/>
      <c r="Z10" s="121"/>
      <c r="AA10" s="122"/>
      <c r="AB10" s="121"/>
      <c r="AC10" s="121"/>
      <c r="AD10" s="121"/>
      <c r="AE10" s="122"/>
      <c r="AF10" s="121"/>
      <c r="AG10" s="121"/>
      <c r="AH10" s="121"/>
      <c r="AI10" s="122"/>
      <c r="AJ10" s="121"/>
      <c r="AK10" s="121"/>
      <c r="AL10" s="121"/>
    </row>
    <row r="11" spans="1:38" x14ac:dyDescent="0.25">
      <c r="B11" s="309" t="s">
        <v>483</v>
      </c>
      <c r="C11" s="111"/>
      <c r="D11" s="112"/>
      <c r="E11" s="128">
        <f>'Pt 2 Premium and Claims'!$E$17+'Pt 2 Premium and Claims'!$G$17-'Pt 2 Premium and Claims'!$H$17</f>
        <v>0</v>
      </c>
      <c r="F11" s="128">
        <f t="shared" si="0"/>
        <v>0</v>
      </c>
      <c r="G11" s="111"/>
      <c r="H11" s="112"/>
      <c r="I11" s="128">
        <f>'Pt 2 Premium and Claims'!$J$17+'Pt 2 Premium and Claims'!$L$17-'Pt 2 Premium and Claims'!$M$17</f>
        <v>0</v>
      </c>
      <c r="J11" s="128">
        <f>SUM(G11:I11)</f>
        <v>0</v>
      </c>
      <c r="K11" s="122"/>
      <c r="L11" s="121"/>
      <c r="M11" s="121"/>
      <c r="N11" s="121"/>
      <c r="O11" s="122"/>
      <c r="P11" s="121"/>
      <c r="Q11" s="121"/>
      <c r="R11" s="121"/>
      <c r="S11" s="122"/>
      <c r="T11" s="121"/>
      <c r="U11" s="121"/>
      <c r="V11" s="121"/>
      <c r="W11" s="122"/>
      <c r="X11" s="121"/>
      <c r="Y11" s="121"/>
      <c r="Z11" s="121"/>
      <c r="AA11" s="122"/>
      <c r="AB11" s="121"/>
      <c r="AC11" s="121"/>
      <c r="AD11" s="121"/>
      <c r="AE11" s="122"/>
      <c r="AF11" s="121"/>
      <c r="AG11" s="121"/>
      <c r="AH11" s="121"/>
      <c r="AI11" s="122"/>
      <c r="AJ11" s="121"/>
      <c r="AK11" s="121"/>
      <c r="AL11" s="121"/>
    </row>
    <row r="12" spans="1:38" x14ac:dyDescent="0.25">
      <c r="B12" s="309" t="s">
        <v>465</v>
      </c>
      <c r="C12" s="111"/>
      <c r="D12" s="112"/>
      <c r="E12" s="112"/>
      <c r="F12" s="128">
        <f t="shared" si="0"/>
        <v>0</v>
      </c>
      <c r="G12" s="111"/>
      <c r="H12" s="112"/>
      <c r="I12" s="112"/>
      <c r="J12" s="128">
        <f>SUM(G12:I12)</f>
        <v>0</v>
      </c>
      <c r="K12" s="111"/>
      <c r="L12" s="112"/>
      <c r="M12" s="112"/>
      <c r="N12" s="128">
        <f>SUM(K12:M12)</f>
        <v>0</v>
      </c>
      <c r="O12" s="111"/>
      <c r="P12" s="112"/>
      <c r="Q12" s="112"/>
      <c r="R12" s="128">
        <f>SUM(O12:Q12)</f>
        <v>0</v>
      </c>
      <c r="S12" s="111"/>
      <c r="T12" s="112"/>
      <c r="U12" s="112"/>
      <c r="V12" s="128">
        <f>SUM(S12:U12)</f>
        <v>0</v>
      </c>
      <c r="W12" s="111"/>
      <c r="X12" s="112"/>
      <c r="Y12" s="112"/>
      <c r="Z12" s="128">
        <f>SUM(W12:Y12)</f>
        <v>0</v>
      </c>
      <c r="AA12" s="122"/>
      <c r="AB12" s="121"/>
      <c r="AC12" s="121"/>
      <c r="AD12" s="121"/>
      <c r="AE12" s="122"/>
      <c r="AF12" s="121"/>
      <c r="AG12" s="121"/>
      <c r="AH12" s="121"/>
      <c r="AI12" s="111"/>
      <c r="AJ12" s="112"/>
      <c r="AK12" s="112"/>
      <c r="AL12" s="315">
        <f>SUM(AI12:AK12)</f>
        <v>0</v>
      </c>
    </row>
    <row r="13" spans="1:38" s="70" customFormat="1" ht="13" x14ac:dyDescent="0.3">
      <c r="A13" s="69"/>
      <c r="B13" s="310" t="s">
        <v>466</v>
      </c>
      <c r="C13" s="169">
        <f>SUM(C$6:C$7,C$12)-SUM(C$8:C$11)+IF(AND(OR('Company Information'!$C$12="District of Columbia",'Company Information'!$C$12="Massachusetts"),SUM($C$6:$F$12,$C$15:$F$16,$C$19:$D$19)&lt;&gt;0),SUM(G$6:G$7,G$12)-SUM(G$10:G$11),0)</f>
        <v>0</v>
      </c>
      <c r="D13" s="170">
        <f>SUM(D$6:D$7,D$12)-SUM(D$8:D$11)+IF(AND(OR('Company Information'!$C$12="District of Columbia",'Company Information'!$C$12="Massachusetts"),SUM($C$6:$F$12,$C$15:$F$16,$C$19:$D$19)&lt;&gt;0),SUM(H$6:H$7,H$12)-SUM(H$10:H$11),0)</f>
        <v>0</v>
      </c>
      <c r="E13" s="170">
        <f>SUM(E$6:E$7,E$12)-SUM(E$8:E$11)+IF(AND(OR('Company Information'!$C$12="District of Columbia",'Company Information'!$C$12="Massachusetts"),SUM($C$6:$F$12,$C$15:$F$16,$C$19:$D$19)&lt;&gt;0),SUM(I$6:I$7,I$12)-SUM(I$10:I$11),0)</f>
        <v>0</v>
      </c>
      <c r="F13" s="170">
        <f>IFERROR(SUM(C$13:E$13)+C$17*MAX(0,E$29-C$29)+D$17*MAX(0,E$29-D$29),0)</f>
        <v>0</v>
      </c>
      <c r="G13" s="169">
        <f>SUM(G$6:G$7,G$12)-SUM(G$10:G$11)+IF(AND(OR('Company Information'!$C$12="District of Columbia",'Company Information'!$C$12="Massachusetts"),SUM($G$6:$J$12,$G$15:$J$16,$G$19:$H$19)&lt;&gt;0),SUM(C$6:C$7,C$12)-SUM(C$8:C$11),0)</f>
        <v>0</v>
      </c>
      <c r="H13" s="170">
        <f>SUM(H$6:H$7,H$12)-SUM(H$10:H$11)+IF(AND(OR('Company Information'!$C$12="District of Columbia",'Company Information'!$C$12="Massachusetts"),SUM($G$6:$J$12,$G$15:$J$16,$G$19:$H$19)&lt;&gt;0),SUM(D$6:D$7,D$12)-SUM(D$8:D$11),0)</f>
        <v>0</v>
      </c>
      <c r="I13" s="170">
        <f>SUM(I$6:I$7,I$12)-SUM(I$10:I$11)+IF(AND(OR('Company Information'!$C$12="District of Columbia",'Company Information'!$C$12="Massachusetts"),SUM($G$6:$J$12,$G$15:$J$16,$G$19:$H$19)&lt;&gt;0),SUM(E$6:E$7,E$12)-SUM(E$8:E$11),0)</f>
        <v>0</v>
      </c>
      <c r="J13" s="170">
        <f>IFERROR(SUM(G$13:I$13)+G$17*MAX(0,I$29-G$29)+H$17*MAX(0,I$29-H$29),0)</f>
        <v>0</v>
      </c>
      <c r="K13" s="169">
        <f>SUM(K$6:K$7,K$12)</f>
        <v>0</v>
      </c>
      <c r="L13" s="170">
        <f>SUM(L$6:L$7,L$12)</f>
        <v>0</v>
      </c>
      <c r="M13" s="170">
        <f>SUM(M$6:M$7,M$12)</f>
        <v>0</v>
      </c>
      <c r="N13" s="170">
        <f>SUM(K$13:M$13)+K$17*MAX(0,M$29-K$29)+L$17*MAX(0,M$29-L$29)</f>
        <v>0</v>
      </c>
      <c r="O13" s="169">
        <f>SUM(O$6:O$7,O$12)+IF(AND(OR('Company Information'!$C$12="District of Columbia",'Company Information'!$C$12="Massachusetts"),SUM($O$6:$R12,$O$15:$R$16,$O$19:$P$19)&lt;&gt;0),SUM(S$6:S$7,S$12),0)</f>
        <v>0</v>
      </c>
      <c r="P13" s="170">
        <f>SUM(P$6:P$7,P$12)+IF(AND(OR('Company Information'!$C$12="District of Columbia",'Company Information'!$C$12="Massachusetts"),SUM($O$6:$R12,$O$15:$R$16,$O$19:$P$19)&lt;&gt;0),SUM(T$6:T$7,T$12),0)</f>
        <v>0</v>
      </c>
      <c r="Q13" s="170">
        <f>SUM(Q$6:Q$7,Q$12)+IF(AND(OR('Company Information'!$C$12="District of Columbia",'Company Information'!$C$12="Massachusetts"),SUM($O$6:$R12,$O$15:$R$16,$O$19:$P$19)&lt;&gt;0),SUM(U$6:U$7,U$12),0)</f>
        <v>0</v>
      </c>
      <c r="R13" s="170">
        <f>IFERROR(SUM(R$6:R$7,R$12)+O$17*MAX(0,Q$29-O$29)+P$17*MAX(0,Q$29-P$29)+IF(AND(OR('Company Information'!$C$12="District of Columbia",'Company Information'!$C$12="Massachusetts"),SUM($O$6:$R$12,$O$15:$R$16,$O$19:$P$19)&lt;&gt;0),SUM(V$6:V$7,V$12),0),0)</f>
        <v>0</v>
      </c>
      <c r="S13" s="169">
        <f>SUM(S$6:S$7,S$12)+IF(AND(OR('Company Information'!$C$12="District of Columbia",'Company Information'!$C$12="Massachusetts"),SUM($S$6:$V$12,$S$15:$V$16,$S$19:$T$19)&lt;&gt;0),SUM(O$6:O$7,O$12),0)</f>
        <v>0</v>
      </c>
      <c r="T13" s="170">
        <f>SUM(T$6:T$7,T$12)+IF(AND(OR('Company Information'!$C$12="District of Columbia",'Company Information'!$C$12="Massachusetts"),SUM($S$6:$V$12,$S$15:$V$16,$S$19:$T$19)&lt;&gt;0),SUM(P$6:P$7,P$12),0)</f>
        <v>0</v>
      </c>
      <c r="U13" s="170">
        <f>SUM(U$6:U$7,U$12)+IF(AND(OR('Company Information'!$C$12="District of Columbia",'Company Information'!$C$12="Massachusetts"),SUM($S$6:$V$12,$S$15:$V$16,$S$19:$T$19)&lt;&gt;0),SUM(Q$6:Q$7,Q$12),0)</f>
        <v>0</v>
      </c>
      <c r="V13" s="170">
        <f>IFERROR(SUM(V$6:V$7,V$12)+S$17*MAX(0,U$29-S$29)+T$17*MAX(0,U$29-T$29)+IF(AND(OR('Company Information'!$C$12="District of Columbia",'Company Information'!$C$12="Massachusetts"),SUM($S$6:$V$12,$S$15:$V$16,$S$19:$T$19)&lt;&gt;0),SUM(R$6:R$7,R$12),0),0)</f>
        <v>0</v>
      </c>
      <c r="W13" s="169">
        <f>SUM(W$6:W$7,W$12)</f>
        <v>0</v>
      </c>
      <c r="X13" s="170">
        <f>SUM(X$6:X$7,X$12)</f>
        <v>0</v>
      </c>
      <c r="Y13" s="170">
        <f>SUM(Y$6:Y$7,Y$12)</f>
        <v>0</v>
      </c>
      <c r="Z13" s="170">
        <f>SUM(Z$6:Z$7,Z$12)+W$17*MAX(0,Y$29-W$29)+X$17*MAX(0,Y$29-X$29)</f>
        <v>0</v>
      </c>
      <c r="AA13" s="175"/>
      <c r="AB13" s="171"/>
      <c r="AC13" s="171"/>
      <c r="AD13" s="171"/>
      <c r="AE13" s="175"/>
      <c r="AF13" s="171"/>
      <c r="AG13" s="171"/>
      <c r="AH13" s="171"/>
      <c r="AI13" s="169">
        <f>SUM(AI$6:AI$7,AI$12)</f>
        <v>0</v>
      </c>
      <c r="AJ13" s="170">
        <f t="shared" ref="AJ13:AL13" si="1">SUM(AJ$6:AJ$7,AJ$12)</f>
        <v>0</v>
      </c>
      <c r="AK13" s="170">
        <f t="shared" si="1"/>
        <v>0</v>
      </c>
      <c r="AL13" s="306">
        <f t="shared" si="1"/>
        <v>0</v>
      </c>
    </row>
    <row r="14" spans="1:38" ht="17" thickBot="1" x14ac:dyDescent="0.4">
      <c r="B14" s="301" t="s">
        <v>271</v>
      </c>
      <c r="C14" s="166"/>
      <c r="D14" s="167"/>
      <c r="E14" s="167"/>
      <c r="F14" s="167"/>
      <c r="G14" s="166"/>
      <c r="H14" s="167"/>
      <c r="I14" s="167"/>
      <c r="J14" s="167"/>
      <c r="K14" s="166"/>
      <c r="L14" s="167"/>
      <c r="M14" s="167"/>
      <c r="N14" s="167"/>
      <c r="O14" s="166"/>
      <c r="P14" s="167"/>
      <c r="Q14" s="167"/>
      <c r="R14" s="167"/>
      <c r="S14" s="166"/>
      <c r="T14" s="167"/>
      <c r="U14" s="167"/>
      <c r="V14" s="167"/>
      <c r="W14" s="166"/>
      <c r="X14" s="167"/>
      <c r="Y14" s="167"/>
      <c r="Z14" s="167"/>
      <c r="AA14" s="166"/>
      <c r="AB14" s="167"/>
      <c r="AC14" s="167"/>
      <c r="AD14" s="167"/>
      <c r="AE14" s="166"/>
      <c r="AF14" s="167"/>
      <c r="AG14" s="167"/>
      <c r="AH14" s="167"/>
      <c r="AI14" s="166"/>
      <c r="AJ14" s="167"/>
      <c r="AK14" s="167"/>
      <c r="AL14" s="307"/>
    </row>
    <row r="15" spans="1:38" ht="25.5" thickTop="1" x14ac:dyDescent="0.25">
      <c r="B15" s="311" t="s">
        <v>347</v>
      </c>
      <c r="C15" s="134"/>
      <c r="D15" s="135"/>
      <c r="E15" s="106">
        <f>SUM('Pt 1 Summary of Data'!$E$5:$E$7)+SUM('Pt 1 Summary of Data'!$G$5:$G$7)-SUM('Pt 1 Summary of Data'!$H$5:$H$7)-SUM(E$9:E$11)</f>
        <v>0</v>
      </c>
      <c r="F15" s="106">
        <f>SUM(C15:E15)</f>
        <v>0</v>
      </c>
      <c r="G15" s="134"/>
      <c r="H15" s="135"/>
      <c r="I15" s="106">
        <f>SUM('Pt 1 Summary of Data'!$J$5:$J$7)+SUM('Pt 1 Summary of Data'!$L$5:$L$7)-SUM('Pt 1 Summary of Data'!$M$5:$M$7)-SUM(I$10:I$11)</f>
        <v>0</v>
      </c>
      <c r="J15" s="106">
        <f>SUM(G15:I15)</f>
        <v>0</v>
      </c>
      <c r="K15" s="134"/>
      <c r="L15" s="135"/>
      <c r="M15" s="106">
        <f>SUM('Pt 1 Summary of Data'!$O$5:$O$7)+SUM('Pt 1 Summary of Data'!$Q$5:$Q$7)-SUM('Pt 1 Summary of Data'!$R$5:$R$7)</f>
        <v>0</v>
      </c>
      <c r="N15" s="106">
        <f>SUM(K15:M15)</f>
        <v>0</v>
      </c>
      <c r="O15" s="134"/>
      <c r="P15" s="135"/>
      <c r="Q15" s="106">
        <f>SUM('Pt 1 Summary of Data'!T$5:T$7)</f>
        <v>0</v>
      </c>
      <c r="R15" s="106">
        <f>SUM(O15:Q15)</f>
        <v>0</v>
      </c>
      <c r="S15" s="134"/>
      <c r="T15" s="135"/>
      <c r="U15" s="106">
        <f>SUM('Pt 1 Summary of Data'!W$5:W$7)</f>
        <v>0</v>
      </c>
      <c r="V15" s="106">
        <f>SUM(S15:U15)</f>
        <v>0</v>
      </c>
      <c r="W15" s="134"/>
      <c r="X15" s="135"/>
      <c r="Y15" s="106">
        <f>SUM('Pt 1 Summary of Data'!Z$5:Z$7)</f>
        <v>0</v>
      </c>
      <c r="Z15" s="106">
        <f>SUM(W15:Y15)</f>
        <v>0</v>
      </c>
      <c r="AA15" s="130"/>
      <c r="AB15" s="131"/>
      <c r="AC15" s="131"/>
      <c r="AD15" s="131"/>
      <c r="AE15" s="130"/>
      <c r="AF15" s="131"/>
      <c r="AG15" s="131"/>
      <c r="AH15" s="131"/>
      <c r="AI15" s="134"/>
      <c r="AJ15" s="135"/>
      <c r="AK15" s="106">
        <f>SUM('Pt 1 Summary of Data'!AM$5:AM$7)+SUM('Pt 1 Summary of Data'!AO$5:AO$7)-SUM('Pt 1 Summary of Data'!AP$5:AP$7)</f>
        <v>0</v>
      </c>
      <c r="AL15" s="106">
        <f>SUM(AI15:AK15)</f>
        <v>0</v>
      </c>
    </row>
    <row r="16" spans="1:38" x14ac:dyDescent="0.25">
      <c r="B16" s="309" t="s">
        <v>269</v>
      </c>
      <c r="C16" s="111"/>
      <c r="D16" s="112"/>
      <c r="E16" s="128">
        <f>SUM('Pt 1 Summary of Data'!$E$25:$E$28,'Pt 1 Summary of Data'!$E$30,'Pt 1 Summary of Data'!$E$34:$E$35)+SUM('Pt 1 Summary of Data'!$G$25:$G$28,'Pt 1 Summary of Data'!$G$30,'Pt 1 Summary of Data'!$G$34:$G$35)-SUM('Pt 1 Summary of Data'!$H$25:$H$28,'Pt 1 Summary of Data'!$H$30,'Pt 1 Summary of Data'!$H$34:$H$35)+IF('Company Information'!$C$15="No",IF(MAX('Pt 1 Summary of Data'!$E$31:$E$32)=0,MIN('Pt 1 Summary of Data'!$E$31:$E$32),MAX('Pt 1 Summary of Data'!$E$31:$E$32))+IF(MAX('Pt 1 Summary of Data'!$G$31:$G$32)=0,MIN('Pt 1 Summary of Data'!$G$31:$G$32),MAX('Pt 1 Summary of Data'!$G$31:$G$32))-IF(MAX('Pt 1 Summary of Data'!$H$31:$H$32)=0,MIN('Pt 1 Summary of Data'!$H$31:$H$32),MAX('Pt 1 Summary of Data'!$H$31:$H$32)),SUM('Pt 1 Summary of Data'!$E$31:$E$32)+SUM('Pt 1 Summary of Data'!$G$31:$G$32)-SUM('Pt 1 Summary of Data'!$H$31:$H$32))</f>
        <v>0</v>
      </c>
      <c r="F16" s="128">
        <f>SUM(C16:E16)</f>
        <v>0</v>
      </c>
      <c r="G16" s="111"/>
      <c r="H16" s="112"/>
      <c r="I16" s="128">
        <f>SUM('Pt 1 Summary of Data'!$J$25:$J$28,'Pt 1 Summary of Data'!$J$30,'Pt 1 Summary of Data'!$J$34:$J$35)+SUM('Pt 1 Summary of Data'!$L$25:$L$28,'Pt 1 Summary of Data'!$L$30,'Pt 1 Summary of Data'!$L$34:$L$35)-SUM('Pt 1 Summary of Data'!$M$25:$M$28,'Pt 1 Summary of Data'!$M$30,'Pt 1 Summary of Data'!$M$34:$M$35)+IF('Company Information'!$C$15="No",IF(MAX('Pt 1 Summary of Data'!$J$31:$J$32)=0,MIN('Pt 1 Summary of Data'!$J$31:$J$32),MAX('Pt 1 Summary of Data'!$J$31:$J$32))+IF(MAX('Pt 1 Summary of Data'!$L$31:$L$32)=0,MIN('Pt 1 Summary of Data'!$L$31:$L$32),MAX('Pt 1 Summary of Data'!$L$31:$L$32))-IF(MAX('Pt 1 Summary of Data'!$M$31:$M$32)=0,MIN('Pt 1 Summary of Data'!$M$31:$M$32),MAX('Pt 1 Summary of Data'!$M$31:$M$32)),SUM('Pt 1 Summary of Data'!$J$31:$J$32)+SUM('Pt 1 Summary of Data'!$L$31:$L$32)-SUM('Pt 1 Summary of Data'!$M$31:$M$32))</f>
        <v>0</v>
      </c>
      <c r="J16" s="128">
        <f>SUM(G16:I16)</f>
        <v>0</v>
      </c>
      <c r="K16" s="111"/>
      <c r="L16" s="112"/>
      <c r="M16" s="128">
        <f>SUM('Pt 1 Summary of Data'!$O$25:$O$28,'Pt 1 Summary of Data'!$O$30,'Pt 1 Summary of Data'!$O$34:$O$35)+SUM('Pt 1 Summary of Data'!$Q$25:$Q$28,'Pt 1 Summary of Data'!$Q$30,'Pt 1 Summary of Data'!$Q$34:$Q$35)-SUM('Pt 1 Summary of Data'!$R$25:$R$28,'Pt 1 Summary of Data'!$R$30,'Pt 1 Summary of Data'!$R$34:$R$35)+IF('Company Information'!$C$15="No",IF(MAX('Pt 1 Summary of Data'!$O$31:$O$32)=0,MIN('Pt 1 Summary of Data'!$O$31:$O$32),MAX('Pt 1 Summary of Data'!$O$31:$O$32))+IF(MAX('Pt 1 Summary of Data'!$Q$31:$Q$32)=0,MIN('Pt 1 Summary of Data'!$Q$31:$Q$32),MAX('Pt 1 Summary of Data'!$Q$31:$Q$32))-IF(MAX('Pt 1 Summary of Data'!$R$31:$R$32)=0,MIN('Pt 1 Summary of Data'!$R$31:$R$32),MAX('Pt 1 Summary of Data'!$R$31:$R$32)),SUM('Pt 1 Summary of Data'!$O$31:$O$32)+SUM('Pt 1 Summary of Data'!$Q$31:$Q$32)-SUM('Pt 1 Summary of Data'!$R$31:$R$32))</f>
        <v>0</v>
      </c>
      <c r="N16" s="128">
        <f>SUM(K16:M16)</f>
        <v>0</v>
      </c>
      <c r="O16" s="111"/>
      <c r="P16" s="112"/>
      <c r="Q16" s="128">
        <f>SUM('Pt 1 Summary of Data'!T$25:T$28,'Pt 1 Summary of Data'!T$30,'Pt 1 Summary of Data'!T$34:T$35)+IF('Company Information'!$C$15="No",IF(MAX('Pt 1 Summary of Data'!T$31:T$32)=0,MIN('Pt 1 Summary of Data'!T$31:T$32),MAX('Pt 1 Summary of Data'!T$31:T$32)),SUM('Pt 1 Summary of Data'!T$31:T$32))</f>
        <v>0</v>
      </c>
      <c r="R16" s="128">
        <f>SUM(O16:Q16)</f>
        <v>0</v>
      </c>
      <c r="S16" s="111"/>
      <c r="T16" s="112"/>
      <c r="U16" s="128">
        <f>SUM('Pt 1 Summary of Data'!W$25:W$28,'Pt 1 Summary of Data'!W$30,'Pt 1 Summary of Data'!W$34:W$35)+IF('Company Information'!$C$15="No",IF(MAX('Pt 1 Summary of Data'!W$31:W$32)=0,MIN('Pt 1 Summary of Data'!W$31:W$32),MAX('Pt 1 Summary of Data'!W$31:W$32)),SUM('Pt 1 Summary of Data'!W$31:W$32))</f>
        <v>0</v>
      </c>
      <c r="V16" s="128">
        <f>SUM(S16:U16)</f>
        <v>0</v>
      </c>
      <c r="W16" s="111"/>
      <c r="X16" s="112"/>
      <c r="Y16" s="128">
        <f>SUM('Pt 1 Summary of Data'!Z$25:Z$28,'Pt 1 Summary of Data'!Z$30,'Pt 1 Summary of Data'!Z$34:Z$35)+IF('Company Information'!$C$15="No",IF(MAX('Pt 1 Summary of Data'!Z$31:Z$32)=0,MIN('Pt 1 Summary of Data'!Z$31:Z$32),MAX('Pt 1 Summary of Data'!Z$31:Z$32)),SUM('Pt 1 Summary of Data'!Z$31:Z$32))</f>
        <v>0</v>
      </c>
      <c r="Z16" s="128">
        <f>SUM(W16:Y16)</f>
        <v>0</v>
      </c>
      <c r="AA16" s="122"/>
      <c r="AB16" s="121"/>
      <c r="AC16" s="121"/>
      <c r="AD16" s="121"/>
      <c r="AE16" s="122"/>
      <c r="AF16" s="121"/>
      <c r="AG16" s="121"/>
      <c r="AH16" s="121"/>
      <c r="AI16" s="111"/>
      <c r="AJ16" s="112"/>
      <c r="AK16" s="128">
        <f>SUM('Pt 1 Summary of Data'!AM$25:AM$28,'Pt 1 Summary of Data'!AM$30,'Pt 1 Summary of Data'!AM$34:AM$35)+SUM('Pt 1 Summary of Data'!AO$25:AO$28,'Pt 1 Summary of Data'!AO$30,'Pt 1 Summary of Data'!AO$34:AO$35)-SUM('Pt 1 Summary of Data'!AP$25:AP$28,'Pt 1 Summary of Data'!AP$30,'Pt 1 Summary of Data'!AP$34:AP$35)+IF('Company Information'!$C$15="No",IF(MAX('Pt 1 Summary of Data'!AM$31:AM$32)=0,MIN('Pt 1 Summary of Data'!AM$31:AM$32),MAX('Pt 1 Summary of Data'!AM$31:AM$32))+IF(MAX('Pt 1 Summary of Data'!AO$31:AO$32)=0,MIN('Pt 1 Summary of Data'!AO$31:AO$32),MAX('Pt 1 Summary of Data'!AO$31:AO$32))-IF(MAX('Pt 1 Summary of Data'!AP$31:AP$32)=0,MIN('Pt 1 Summary of Data'!AP$31:AP$32),MAX('Pt 1 Summary of Data'!AP$31:AP$32)),SUM('Pt 1 Summary of Data'!AM$31:AM$32)+SUM('Pt 1 Summary of Data'!AO$31:AO$32)-SUM('Pt 1 Summary of Data'!AP$31:AP$32))</f>
        <v>0</v>
      </c>
      <c r="AL16" s="315">
        <f>SUM(AI16:AK16)</f>
        <v>0</v>
      </c>
    </row>
    <row r="17" spans="1:38" s="70" customFormat="1" ht="13" x14ac:dyDescent="0.3">
      <c r="A17" s="69"/>
      <c r="B17" s="310" t="s">
        <v>272</v>
      </c>
      <c r="C17" s="169">
        <f>C$15-C$16+IF(AND(OR('Company Information'!$C$12="District of Columbia",'Company Information'!$C$12="Massachusetts"),SUM($C$6:$F$12,$C$15:$F$16,$C$19:$D$19)&lt;&gt;0),G$15-G$16,0)</f>
        <v>0</v>
      </c>
      <c r="D17" s="170">
        <f>D$15-D$16+IF(AND(OR('Company Information'!$C$12="District of Columbia",'Company Information'!$C$12="Massachusetts"),SUM($C$6:$F$12,$C$15:$F$16,$C$19:$D$19)&lt;&gt;0),H$15-H$16,0)</f>
        <v>0</v>
      </c>
      <c r="E17" s="170">
        <f>E$15-E$16+IF(AND(OR('Company Information'!$C$12="District of Columbia",'Company Information'!$C$12="Massachusetts"),SUM($C$6:$F$12,$C$15:$F$16,$C$19:$D$19)&lt;&gt;0),I$15-I$16,0)</f>
        <v>0</v>
      </c>
      <c r="F17" s="170">
        <f>F$15-F$16+IF(AND(OR('Company Information'!$C$12="District of Columbia",'Company Information'!$C$12="Massachusetts"),SUM($C$6:$F$12,$C$15:$F$16,$C$19:$D$19)&lt;&gt;0),J$15-J$16,0)</f>
        <v>0</v>
      </c>
      <c r="G17" s="169">
        <f>G$15-G$16+IF(AND(OR('Company Information'!$C$12="District of Columbia",'Company Information'!$C$12="Massachusetts"),SUM($G$6:$J$12,$G$15:$J$16,$G$19:$H$19)&lt;&gt;0),C$15-C$16,0)</f>
        <v>0</v>
      </c>
      <c r="H17" s="170">
        <f>H$15-H$16+IF(AND(OR('Company Information'!$C$12="District of Columbia",'Company Information'!$C$12="Massachusetts"),SUM($G$6:$J$12,$G$15:$J$16,$G$19:$H$19)&lt;&gt;0),D$15-D$16,0)</f>
        <v>0</v>
      </c>
      <c r="I17" s="170">
        <f>I$15-I$16+IF(AND(OR('Company Information'!$C$12="District of Columbia",'Company Information'!$C$12="Massachusetts"),SUM($G$6:$J$12,$G$15:$J$16,$G$19:$H$19)&lt;&gt;0),E$15-E$16,0)</f>
        <v>0</v>
      </c>
      <c r="J17" s="170">
        <f>J$15-J$16+IF(AND(OR('Company Information'!$C$12="District of Columbia",'Company Information'!$C$12="Massachusetts"),SUM($G$6:$J$12,$G$15:$J$16,$G$19:$H$19)&lt;&gt;0),F$15-F$16,0)</f>
        <v>0</v>
      </c>
      <c r="K17" s="169">
        <f>K$15-K$16</f>
        <v>0</v>
      </c>
      <c r="L17" s="170">
        <f>L$15-L$16</f>
        <v>0</v>
      </c>
      <c r="M17" s="170">
        <f>M$15-M$16</f>
        <v>0</v>
      </c>
      <c r="N17" s="170">
        <f>N$15-N$16</f>
        <v>0</v>
      </c>
      <c r="O17" s="169">
        <f>O$15-O$16+IF(AND(OR('Company Information'!$C$12="District of Columbia",'Company Information'!$C$12="Massachusetts"),SUM($O$6:$R$12,$O$15:$R$16,$O$19:$P$19)&lt;&gt;0),S$15-S$16,0)</f>
        <v>0</v>
      </c>
      <c r="P17" s="170">
        <f>P$15-P$16+IF(AND(OR('Company Information'!$C$12="District of Columbia",'Company Information'!$C$12="Massachusetts"),SUM($O$6:$R$12,$O$15:$R$16,$O$19:$P$19)&lt;&gt;0),T$15-T$16,0)</f>
        <v>0</v>
      </c>
      <c r="Q17" s="170">
        <f>Q$15-Q$16+IF(AND(OR('Company Information'!$C$12="District of Columbia",'Company Information'!$C$12="Massachusetts"),SUM($O$6:$R$12,$O$15:$R$16,$O$19:$P$19)&lt;&gt;0),U$15-U$16,0)</f>
        <v>0</v>
      </c>
      <c r="R17" s="170">
        <f>R$15-R$16+IF(AND(OR('Company Information'!$C$12="District of Columbia",'Company Information'!$C$12="Massachusetts"),SUM($O$6:$R$12,$O$15:$R$16,$O$19:$P$19)&lt;&gt;0),V$15-V$16,0)</f>
        <v>0</v>
      </c>
      <c r="S17" s="169">
        <f>S$15-S$16+IF(AND(OR('Company Information'!$C$12="District of Columbia",'Company Information'!$C$12="Massachusetts"),SUM($S$6:$V$12,$S$15:$V$16,$S$19:$T$19)&lt;&gt;0),O$15-O$16,0)</f>
        <v>0</v>
      </c>
      <c r="T17" s="170">
        <f>T$15-T$16+IF(AND(OR('Company Information'!$C$12="District of Columbia",'Company Information'!$C$12="Massachusetts"),SUM($S$6:$V$12,$S$15:$V$16,$S$19:$T$19)&lt;&gt;0),P$15-P$16,0)</f>
        <v>0</v>
      </c>
      <c r="U17" s="170">
        <f>U$15-U$16+IF(AND(OR('Company Information'!$C$12="District of Columbia",'Company Information'!$C$12="Massachusetts"),SUM($S$6:$V$12,$S$15:$V$16,$S$19:$T$19)&lt;&gt;0),Q$15-Q$16,0)</f>
        <v>0</v>
      </c>
      <c r="V17" s="170">
        <f>V$15-V$16+IF(AND(OR('Company Information'!$C$12="District of Columbia",'Company Information'!$C$12="Massachusetts"),SUM($S$6:$V$12,$S$15:$V$16,$S$19:$T$19)&lt;&gt;0),R$15-R$16,0)</f>
        <v>0</v>
      </c>
      <c r="W17" s="169">
        <f>W$15-W$16</f>
        <v>0</v>
      </c>
      <c r="X17" s="170">
        <f>X$15-X$16</f>
        <v>0</v>
      </c>
      <c r="Y17" s="170">
        <f>Y$15-Y$16</f>
        <v>0</v>
      </c>
      <c r="Z17" s="170">
        <f>Z$15-Z$16</f>
        <v>0</v>
      </c>
      <c r="AA17" s="175"/>
      <c r="AB17" s="171"/>
      <c r="AC17" s="171"/>
      <c r="AD17" s="171"/>
      <c r="AE17" s="175"/>
      <c r="AF17" s="171"/>
      <c r="AG17" s="171"/>
      <c r="AH17" s="171"/>
      <c r="AI17" s="169">
        <f>AI$15-AI$16</f>
        <v>0</v>
      </c>
      <c r="AJ17" s="170">
        <f>AJ$15-AJ$16</f>
        <v>0</v>
      </c>
      <c r="AK17" s="170">
        <f>AK$15-AK$16</f>
        <v>0</v>
      </c>
      <c r="AL17" s="306">
        <f>AL$15-AL$16</f>
        <v>0</v>
      </c>
    </row>
    <row r="18" spans="1:38" ht="17" thickBot="1" x14ac:dyDescent="0.4">
      <c r="B18" s="301" t="s">
        <v>412</v>
      </c>
      <c r="C18" s="166"/>
      <c r="D18" s="167"/>
      <c r="E18" s="167"/>
      <c r="F18" s="167"/>
      <c r="G18" s="166"/>
      <c r="H18" s="167"/>
      <c r="I18" s="167"/>
      <c r="J18" s="167"/>
      <c r="K18" s="166"/>
      <c r="L18" s="167"/>
      <c r="M18" s="167"/>
      <c r="N18" s="167"/>
      <c r="O18" s="166"/>
      <c r="P18" s="167"/>
      <c r="Q18" s="167"/>
      <c r="R18" s="167"/>
      <c r="S18" s="166"/>
      <c r="T18" s="167"/>
      <c r="U18" s="167"/>
      <c r="V18" s="167"/>
      <c r="W18" s="166"/>
      <c r="X18" s="167"/>
      <c r="Y18" s="167"/>
      <c r="Z18" s="167"/>
      <c r="AA18" s="166"/>
      <c r="AB18" s="167"/>
      <c r="AC18" s="167"/>
      <c r="AD18" s="167"/>
      <c r="AE18" s="166"/>
      <c r="AF18" s="167"/>
      <c r="AG18" s="167"/>
      <c r="AH18" s="167"/>
      <c r="AI18" s="166"/>
      <c r="AJ18" s="167"/>
      <c r="AK18" s="167"/>
      <c r="AL18" s="307"/>
    </row>
    <row r="19" spans="1:38" ht="13" thickTop="1" x14ac:dyDescent="0.25">
      <c r="B19" s="311" t="s">
        <v>413</v>
      </c>
      <c r="C19" s="144"/>
      <c r="D19" s="145"/>
      <c r="E19" s="176">
        <f>('Pt 1 Summary of Data'!$E$59+'Pt 1 Summary of Data'!$G$59-'Pt 1 Summary of Data'!$H$59)/12+IF(AND(OR('Company Information'!$C$12="District of Columbia",'Company Information'!$C$12="Massachusetts"),SUM($C$6:$F$12,$C$15:$F$16,$C$19:$D$19)&lt;&gt;0),'Pt 1 Summary of Data'!$J$59+'Pt 1 Summary of Data'!$L$59-'Pt 1 Summary of Data'!$M$59,0)/12</f>
        <v>0</v>
      </c>
      <c r="F19" s="176">
        <f>SUM(C$19:E$19)+IF(AND(OR('Company Information'!$C$12="District of Columbia",'Company Information'!$C$12="Massachusetts"),SUM($C$6:$F$12,$C$15:$F$16,$C$19:$D$19)&lt;&gt;0),IF($C$19&lt;&gt;$G$19,$G$19,0)+IF($D$19&lt;&gt;$H$19,$H$19,0),0)</f>
        <v>0</v>
      </c>
      <c r="G19" s="144"/>
      <c r="H19" s="145"/>
      <c r="I19" s="176">
        <f>('Pt 1 Summary of Data'!$J$59+'Pt 1 Summary of Data'!$L$59-'Pt 1 Summary of Data'!$M$59)/12+IF(AND(OR('Company Information'!$C$12="District of Columbia",'Company Information'!$C$12="Massachusetts"),SUM($G$6:$J$12,$G$15:$J$16,$G$19:$H$19)&lt;&gt;0),'Pt 1 Summary of Data'!$E$59+'Pt 1 Summary of Data'!$G$59-'Pt 1 Summary of Data'!$H$59,0)/12</f>
        <v>0</v>
      </c>
      <c r="J19" s="176">
        <f>SUM(G$19:I$19)+IF(AND(OR('Company Information'!$C$12="District of Columbia",'Company Information'!$C$12="Massachusetts"),SUM($G$6:$J$12,$G$15:$J$16,$G$19:$H$19)&lt;&gt;0),IF($C$19&lt;&gt;$G$19,$C$19,0)+IF($D$19&lt;&gt;$H$19,$D$19,0),0)</f>
        <v>0</v>
      </c>
      <c r="K19" s="144"/>
      <c r="L19" s="145"/>
      <c r="M19" s="176">
        <f>('Pt 1 Summary of Data'!$O$59+'Pt 1 Summary of Data'!$Q$59-'Pt 1 Summary of Data'!$R$59)/12</f>
        <v>0</v>
      </c>
      <c r="N19" s="176">
        <f>SUM(K$19:M$19)</f>
        <v>0</v>
      </c>
      <c r="O19" s="144"/>
      <c r="P19" s="145"/>
      <c r="Q19" s="176">
        <f>'Pt 1 Summary of Data'!T$59/12+IF(AND(OR('Company Information'!$C$12="District of Columbia",'Company Information'!$C$12="Massachusetts"),SUM($O$6:$R$12,$O$15:$R$16,$O$19:$P$19)&lt;&gt;0),'Pt 1 Summary of Data'!W$59,0)/12</f>
        <v>0</v>
      </c>
      <c r="R19" s="176">
        <f>SUM(O$19:Q$19)+IF(AND(OR('Company Information'!$C$12="District of Columbia",'Company Information'!$C$12="Massachusetts"),SUM($O$6:$R$12,$O$15:$R$16,$O$19:$P$19)&lt;&gt;0),IF($O$19&lt;&gt;$S$19,$S$19,0)+IF($P$19&lt;&gt;$T$19,$T$19,0),0)</f>
        <v>0</v>
      </c>
      <c r="S19" s="144"/>
      <c r="T19" s="145"/>
      <c r="U19" s="176">
        <f>'Pt 1 Summary of Data'!W$59/12+IF(AND(OR('Company Information'!$C$12="District of Columbia",'Company Information'!$C$12="Massachusetts"),SUM($S$6:$V$12,$S$15:$V$16,$S$19:$T$19)&lt;&gt;0),'Pt 1 Summary of Data'!T$59,0)/12</f>
        <v>0</v>
      </c>
      <c r="V19" s="176">
        <f>SUM(S$19:U$19)+IF(AND(OR('Company Information'!$C$12="District of Columbia",'Company Information'!$C$12="Massachusetts"),SUM($S$6:$V$12,$S$15:$V$16,$S$19:$T$19)&lt;&gt;0),IF($O$19&lt;&gt;$S$19,$O$19,0)+IF($P$19&lt;&gt;$T$19,$P$19,0),0)</f>
        <v>0</v>
      </c>
      <c r="W19" s="144"/>
      <c r="X19" s="145"/>
      <c r="Y19" s="176">
        <f>'Pt 1 Summary of Data'!Z$59/12</f>
        <v>0</v>
      </c>
      <c r="Z19" s="176">
        <f>SUM(W$19:Y$19)</f>
        <v>0</v>
      </c>
      <c r="AA19" s="130"/>
      <c r="AB19" s="131"/>
      <c r="AC19" s="131"/>
      <c r="AD19" s="131"/>
      <c r="AE19" s="130"/>
      <c r="AF19" s="131"/>
      <c r="AG19" s="131"/>
      <c r="AH19" s="131"/>
      <c r="AI19" s="144"/>
      <c r="AJ19" s="145"/>
      <c r="AK19" s="176">
        <f>('Pt 1 Summary of Data'!AM$59+'Pt 1 Summary of Data'!AO$59-'Pt 1 Summary of Data'!AP$59)/12</f>
        <v>0</v>
      </c>
      <c r="AL19" s="176">
        <f>SUM(AI19:AK19)</f>
        <v>0</v>
      </c>
    </row>
    <row r="20" spans="1:38" x14ac:dyDescent="0.25">
      <c r="B20" s="309" t="s">
        <v>414</v>
      </c>
      <c r="C20" s="119"/>
      <c r="D20" s="117"/>
      <c r="E20" s="117"/>
      <c r="F20" s="177">
        <f ca="1">IF(OR(F$19&lt;1000,F$19&gt;=75000,AND(C$19&gt;=1000,D$19&gt;=1000,E$19&gt;=1000,C$25&lt;C$29,D$25&lt;D$29,E$25&lt;E$29)),0,VLOOKUP(F$19,'Reference Tables'!$A$4:$B$11,2)+((F$19-VLOOKUP(F$19,'Reference Tables'!$A$4:$B$11,1))*(OFFSET(INDEX('Reference Tables'!$A$4:$A$11,MATCH(F$19,'Reference Tables'!$A$4:$A$11)),1,1)-VLOOKUP(F$19,'Reference Tables'!$A$4:$B$11,2))/(OFFSET(INDEX('Reference Tables'!$A$4:$A$11,MATCH(F$19,'Reference Tables'!$A$4:$A$11)),1,0)-VLOOKUP(F$19,'Reference Tables'!$A$4:$B$11,1))))</f>
        <v>0</v>
      </c>
      <c r="G20" s="119"/>
      <c r="H20" s="117"/>
      <c r="I20" s="117"/>
      <c r="J20" s="178">
        <f ca="1">IF(OR(J$19&lt;1000,J$19&gt;=75000,AND(G$19&gt;=1000,H$19&gt;=1000,I$19&gt;=1000,G$25&lt;G$29,H$25&lt;H$29,I$25&lt;I$29)),0,VLOOKUP(J$19,'Reference Tables'!$A$4:$B$11,2)+((J$19-VLOOKUP(J$19,'Reference Tables'!$A$4:$B$11,1))*(OFFSET(INDEX('Reference Tables'!$A$4:$A$11,MATCH(J$19,'Reference Tables'!$A$4:$A$11)),1,1)-VLOOKUP(J$19,'Reference Tables'!$A$4:$B$11,2))/(OFFSET(INDEX('Reference Tables'!$A$4:$A$11,MATCH(J$19,'Reference Tables'!$A$4:$A$11)),1,0)-VLOOKUP(J$19,'Reference Tables'!$A$4:$B$11,1))))</f>
        <v>0</v>
      </c>
      <c r="K20" s="119"/>
      <c r="L20" s="117"/>
      <c r="M20" s="117"/>
      <c r="N20" s="178">
        <f ca="1">IF(OR(N$19&lt;1000,N$19&gt;=75000,AND(K$19&gt;=1000,L$19&gt;=1000,M$19&gt;=1000,K$25&lt;K$29,L$25&lt;L$29,M$25&lt;M$29)),0,VLOOKUP(N$19,'Reference Tables'!$A$4:$B$11,2)+((N$19-VLOOKUP(N$19,'Reference Tables'!$A$4:$B$11,1))*(OFFSET(INDEX('Reference Tables'!$A$4:$A$11,MATCH(N$19,'Reference Tables'!$A$4:$A$11)),1,1)-VLOOKUP(N$19,'Reference Tables'!$A$4:$B$11,2))/(OFFSET(INDEX('Reference Tables'!$A$4:$A$11,MATCH(N$19,'Reference Tables'!$A$4:$A$11)),1,0)-VLOOKUP(N$19,'Reference Tables'!$A$4:$B$11,1))))</f>
        <v>0</v>
      </c>
      <c r="O20" s="119"/>
      <c r="P20" s="117"/>
      <c r="Q20" s="117"/>
      <c r="R20" s="178">
        <f ca="1">IF(OR(R$19&lt;1000,R$19&gt;=75000,AND(O$19&gt;=1000,P$19&gt;=1000,Q$19&gt;=1000,O$25&lt;O$29,P$25&lt;P$29,Q$25&lt;Q$29)),0,VLOOKUP(R$19,'Reference Tables'!$A$4:$B$11,2)+((R$19-VLOOKUP(R$19,'Reference Tables'!$A$4:$B$11,1))*(OFFSET(INDEX('Reference Tables'!$A$4:$A$11,MATCH(R$19,'Reference Tables'!$A$4:$A$11)),1,1)-VLOOKUP(R$19,'Reference Tables'!$A$4:$B$11,2))/(OFFSET(INDEX('Reference Tables'!$A$4:$A$11,MATCH(R$19,'Reference Tables'!$A$4:$A$11)),1,0)-VLOOKUP(R$19,'Reference Tables'!$A$4:$B$11,1))))</f>
        <v>0</v>
      </c>
      <c r="S20" s="119"/>
      <c r="T20" s="117"/>
      <c r="U20" s="117"/>
      <c r="V20" s="178">
        <f ca="1">IF(OR(V$19&lt;1000,V$19&gt;=75000,AND(S$19&gt;=1000,T$19&gt;=1000,U$19&gt;=1000,S$25&lt;S$29,T$25&lt;T$29,U$25&lt;U$29)),0,VLOOKUP(V$19,'Reference Tables'!$A$4:$B$11,2)+((V$19-VLOOKUP(V$19,'Reference Tables'!$A$4:$B$11,1))*(OFFSET(INDEX('Reference Tables'!$A$4:$A$11,MATCH(V$19,'Reference Tables'!$A$4:$A$11)),1,1)-VLOOKUP(V$19,'Reference Tables'!$A$4:$B$11,2))/(OFFSET(INDEX('Reference Tables'!$A$4:$A$11,MATCH(V$19,'Reference Tables'!$A$4:$A$11)),1,0)-VLOOKUP(V$19,'Reference Tables'!$A$4:$B$11,1))))</f>
        <v>0</v>
      </c>
      <c r="W20" s="119"/>
      <c r="X20" s="117"/>
      <c r="Y20" s="117"/>
      <c r="Z20" s="178">
        <f ca="1">IF(OR(Z$19&lt;1000,Z$19&gt;=75000,AND(W$19&gt;=1000,X$19&gt;=1000,Y$19&gt;=1000,W$25&lt;W$29,X$25&lt;X$29,Y$25&lt;Y$29)),0,VLOOKUP(Z$19,'Reference Tables'!$A$4:$B$11,2)+((Z$19-VLOOKUP(Z$19,'Reference Tables'!$A$4:$B$11,1))*(OFFSET(INDEX('Reference Tables'!$A$4:$A$11,MATCH(Z$19,'Reference Tables'!$A$4:$A$11)),1,1)-VLOOKUP(Z$19,'Reference Tables'!$A$4:$B$11,2))/(OFFSET(INDEX('Reference Tables'!$A$4:$A$11,MATCH(Z$19,'Reference Tables'!$A$4:$A$11)),1,0)-VLOOKUP(Z$19,'Reference Tables'!$A$4:$B$11,1))))</f>
        <v>0</v>
      </c>
      <c r="AA20" s="122"/>
      <c r="AB20" s="121"/>
      <c r="AC20" s="121"/>
      <c r="AD20" s="121"/>
      <c r="AE20" s="122"/>
      <c r="AF20" s="121"/>
      <c r="AG20" s="121"/>
      <c r="AH20" s="121"/>
      <c r="AI20" s="122"/>
      <c r="AJ20" s="117"/>
      <c r="AK20" s="117"/>
      <c r="AL20" s="316">
        <f ca="1">IF(OR(AL$19&lt;1000,AL$19&gt;=75000,AND(AI$19&gt;=1000,AJ$19&gt;=1000,AK$19&gt;=1000,AI$25&lt;AI$29,AJ$25&lt;AJ$29,AK$25&lt;AK$29)),0,VLOOKUP(AL$19,'Reference Tables'!$A$4:$B$11,2)+((AL$19-VLOOKUP(AL$19,'Reference Tables'!$A$4:$B$11,1))*(OFFSET(INDEX('Reference Tables'!$A$4:$A$11,MATCH(AL$19,'Reference Tables'!$A$4:$A$11)),1,1)-VLOOKUP(AL$19,'Reference Tables'!$A$4:$B$11,2))/(OFFSET(INDEX('Reference Tables'!$A$4:$A$11,MATCH(AL$19,'Reference Tables'!$A$4:$A$11)),1,0)-VLOOKUP(AL$19,'Reference Tables'!$A$4:$B$11,1))))</f>
        <v>0</v>
      </c>
    </row>
    <row r="21" spans="1:38" x14ac:dyDescent="0.25">
      <c r="B21" s="312" t="s">
        <v>415</v>
      </c>
      <c r="C21" s="122"/>
      <c r="D21" s="121"/>
      <c r="E21" s="121"/>
      <c r="F21" s="112"/>
      <c r="G21" s="122"/>
      <c r="H21" s="121"/>
      <c r="I21" s="121"/>
      <c r="J21" s="112"/>
      <c r="K21" s="122"/>
      <c r="L21" s="121"/>
      <c r="M21" s="121"/>
      <c r="N21" s="112"/>
      <c r="O21" s="122"/>
      <c r="P21" s="121"/>
      <c r="Q21" s="121"/>
      <c r="R21" s="112"/>
      <c r="S21" s="122"/>
      <c r="T21" s="121"/>
      <c r="U21" s="121"/>
      <c r="V21" s="112"/>
      <c r="W21" s="122"/>
      <c r="X21" s="121"/>
      <c r="Y21" s="121"/>
      <c r="Z21" s="112"/>
      <c r="AA21" s="122"/>
      <c r="AB21" s="121"/>
      <c r="AC21" s="121"/>
      <c r="AD21" s="121"/>
      <c r="AE21" s="122"/>
      <c r="AF21" s="121"/>
      <c r="AG21" s="121"/>
      <c r="AH21" s="121"/>
      <c r="AI21" s="122"/>
      <c r="AJ21" s="121"/>
      <c r="AK21" s="121"/>
      <c r="AL21" s="291"/>
    </row>
    <row r="22" spans="1:38" s="9" customFormat="1" x14ac:dyDescent="0.25">
      <c r="A22" s="34"/>
      <c r="B22" s="309" t="s">
        <v>416</v>
      </c>
      <c r="C22" s="122"/>
      <c r="D22" s="121"/>
      <c r="E22" s="121"/>
      <c r="F22" s="179">
        <f ca="1">IF(F$21&lt;2500,1,(MIN(VLOOKUP(F$21,'Reference Tables'!$A$17:$B$20,2)+((F$21-VLOOKUP(F$21,'Reference Tables'!$A$17:$B$20,1))*(OFFSET(INDEX('Reference Tables'!$A$17:$A$20,MATCH(F$21,'Reference Tables'!$A$17:$A$20)),1,1)-VLOOKUP(F$21,'Reference Tables'!$A$17:$B$20,2))/(OFFSET(INDEX('Reference Tables'!$A$17:$A$20,MATCH(F$21,'Reference Tables'!$A$17:$A$20)),1,0)-VLOOKUP(F$21,'Reference Tables'!$A$17:$B$20,1))),1.736)))</f>
        <v>1</v>
      </c>
      <c r="G22" s="122"/>
      <c r="H22" s="121"/>
      <c r="I22" s="121"/>
      <c r="J22" s="179">
        <f ca="1">IF(J$21&lt;2500,1,(MIN(VLOOKUP(J$21,'Reference Tables'!$A$17:$B$20,2)+((J$21-VLOOKUP(J$21,'Reference Tables'!$A$17:$B$20,1))*(OFFSET(INDEX('Reference Tables'!$A$17:$A$20,MATCH(J$21,'Reference Tables'!$A$17:$A$20)),1,1)-VLOOKUP(J$21,'Reference Tables'!$A$17:$B$20,2))/(OFFSET(INDEX('Reference Tables'!$A$17:$A$20,MATCH(J$21,'Reference Tables'!$A$17:$A$20)),1,0)-VLOOKUP(J$21,'Reference Tables'!$A$17:$B$20,1))),1.736)))</f>
        <v>1</v>
      </c>
      <c r="K22" s="122"/>
      <c r="L22" s="121"/>
      <c r="M22" s="121"/>
      <c r="N22" s="179">
        <f ca="1">IF(N$21&lt;2500,1,(MIN(VLOOKUP(N$21,'Reference Tables'!$A$17:$B$20,2)+((N$21-VLOOKUP(N$21,'Reference Tables'!$A$17:$B$20,1))*(OFFSET(INDEX('Reference Tables'!$A$17:$A$20,MATCH(N$21,'Reference Tables'!$A$17:$A$20)),1,1)-VLOOKUP(N$21,'Reference Tables'!$A$17:$B$20,2))/(OFFSET(INDEX('Reference Tables'!$A$17:$A$20,MATCH(N$21,'Reference Tables'!$A$17:$A$20)),1,0)-VLOOKUP(N$21,'Reference Tables'!$A$17:$B$20,1))),1.736)))</f>
        <v>1</v>
      </c>
      <c r="O22" s="122"/>
      <c r="P22" s="121"/>
      <c r="Q22" s="121"/>
      <c r="R22" s="179">
        <f ca="1">IF(R$21&lt;2500,1,(MIN(VLOOKUP(R$21,'Reference Tables'!$A$17:$B$20,2)+((R$21-VLOOKUP(R$21,'Reference Tables'!$A$17:$B$20,1))*(OFFSET(INDEX('Reference Tables'!$A$17:$A$20,MATCH(R$21,'Reference Tables'!$A$17:$A$20)),1,1)-VLOOKUP(R$21,'Reference Tables'!$A$17:$B$20,2))/(OFFSET(INDEX('Reference Tables'!$A$17:$A$20,MATCH(R$21,'Reference Tables'!$A$17:$A$20)),1,0)-VLOOKUP(R$21,'Reference Tables'!$A$17:$B$20,1))),1.736)))</f>
        <v>1</v>
      </c>
      <c r="S22" s="122"/>
      <c r="T22" s="121"/>
      <c r="U22" s="121"/>
      <c r="V22" s="179">
        <f ca="1">IF(V$21&lt;2500,1,(MIN(VLOOKUP(V$21,'Reference Tables'!$A$17:$B$20,2)+((V$21-VLOOKUP(V$21,'Reference Tables'!$A$17:$B$20,1))*(OFFSET(INDEX('Reference Tables'!$A$17:$A$20,MATCH(V$21,'Reference Tables'!$A$17:$A$20)),1,1)-VLOOKUP(V$21,'Reference Tables'!$A$17:$B$20,2))/(OFFSET(INDEX('Reference Tables'!$A$17:$A$20,MATCH(V$21,'Reference Tables'!$A$17:$A$20)),1,0)-VLOOKUP(V$21,'Reference Tables'!$A$17:$B$20,1))),1.736)))</f>
        <v>1</v>
      </c>
      <c r="W22" s="122"/>
      <c r="X22" s="121"/>
      <c r="Y22" s="121"/>
      <c r="Z22" s="179">
        <f ca="1">IF(Z$21&lt;2500,1,(MIN(VLOOKUP(Z$21,'Reference Tables'!$A$17:$B$20,2)+((Z$21-VLOOKUP(Z$21,'Reference Tables'!$A$17:$B$20,1))*(OFFSET(INDEX('Reference Tables'!$A$17:$A$20,MATCH(Z$21,'Reference Tables'!$A$17:$A$20)),1,1)-VLOOKUP(Z$21,'Reference Tables'!$A$17:$B$20,2))/(OFFSET(INDEX('Reference Tables'!$A$17:$A$20,MATCH(Z$21,'Reference Tables'!$A$17:$A$20)),1,0)-VLOOKUP(Z$21,'Reference Tables'!$A$17:$B$20,1))),1.736)))</f>
        <v>1</v>
      </c>
      <c r="AA22" s="122"/>
      <c r="AB22" s="121"/>
      <c r="AC22" s="121"/>
      <c r="AD22" s="121"/>
      <c r="AE22" s="122"/>
      <c r="AF22" s="121"/>
      <c r="AG22" s="121"/>
      <c r="AH22" s="121"/>
      <c r="AI22" s="122"/>
      <c r="AJ22" s="121"/>
      <c r="AK22" s="121"/>
      <c r="AL22" s="317">
        <f ca="1">IF(AL$21&lt;2500,1,(MIN(VLOOKUP(AL$21,'Reference Tables'!$A$17:$B$20,2)+((AL$21-VLOOKUP(AL$21,'Reference Tables'!$A$17:$B$20,1))*(OFFSET(INDEX('Reference Tables'!$A$17:$A$20,MATCH(AL$21,'Reference Tables'!$A$17:$A$20)),1,1)-VLOOKUP(AL$21,'Reference Tables'!$A$17:$B$20,2))/(OFFSET(INDEX('Reference Tables'!$A$17:$A$20,MATCH(AL$21,'Reference Tables'!$A$17:$A$20)),1,0)-VLOOKUP(AL$21,'Reference Tables'!$A$17:$B$20,1))),1.736)))</f>
        <v>1</v>
      </c>
    </row>
    <row r="23" spans="1:38" ht="13" x14ac:dyDescent="0.25">
      <c r="B23" s="309" t="s">
        <v>417</v>
      </c>
      <c r="C23" s="122"/>
      <c r="D23" s="121"/>
      <c r="E23" s="121"/>
      <c r="F23" s="180">
        <f>IF(OR(F$19&lt;1000,F$19&gt;=75000),0,F$20*F$22)</f>
        <v>0</v>
      </c>
      <c r="G23" s="122"/>
      <c r="H23" s="121"/>
      <c r="I23" s="121"/>
      <c r="J23" s="180">
        <f>IF(OR(J$19&lt;1000,J$19&gt;=75000),0,J$20*J$22)</f>
        <v>0</v>
      </c>
      <c r="K23" s="122"/>
      <c r="L23" s="121"/>
      <c r="M23" s="121"/>
      <c r="N23" s="180">
        <f>IF(OR(N$19&lt;1000,N$19&gt;=75000),0,N$20*N$22)</f>
        <v>0</v>
      </c>
      <c r="O23" s="122"/>
      <c r="P23" s="121"/>
      <c r="Q23" s="121"/>
      <c r="R23" s="180">
        <f>IF(OR(R$19&lt;1000,R$19&gt;=75000),0,R$20*R$22)</f>
        <v>0</v>
      </c>
      <c r="S23" s="122"/>
      <c r="T23" s="121"/>
      <c r="U23" s="121"/>
      <c r="V23" s="180">
        <f>IF(OR(V$19&lt;1000,V$19&gt;=75000),0,V$20*V$22)</f>
        <v>0</v>
      </c>
      <c r="W23" s="122"/>
      <c r="X23" s="121"/>
      <c r="Y23" s="121"/>
      <c r="Z23" s="180">
        <f>IF(OR(Z$19&lt;1000,Z$19&gt;=75000),0,Z$20*Z$22)</f>
        <v>0</v>
      </c>
      <c r="AA23" s="122"/>
      <c r="AB23" s="121"/>
      <c r="AC23" s="121"/>
      <c r="AD23" s="121"/>
      <c r="AE23" s="122"/>
      <c r="AF23" s="121"/>
      <c r="AG23" s="121"/>
      <c r="AH23" s="121"/>
      <c r="AI23" s="122"/>
      <c r="AJ23" s="121"/>
      <c r="AK23" s="121"/>
      <c r="AL23" s="318">
        <f>IF(OR(AL$19&lt;1000,AL$19&gt;=75000),0,AL$20*AL$22)</f>
        <v>0</v>
      </c>
    </row>
    <row r="24" spans="1:38" s="8" customFormat="1" ht="33.5" thickBot="1" x14ac:dyDescent="0.4">
      <c r="B24" s="301" t="s">
        <v>418</v>
      </c>
      <c r="C24" s="392"/>
      <c r="D24" s="391"/>
      <c r="E24" s="391"/>
      <c r="F24" s="391"/>
      <c r="G24" s="392"/>
      <c r="H24" s="391"/>
      <c r="I24" s="391"/>
      <c r="J24" s="391"/>
      <c r="K24" s="392"/>
      <c r="L24" s="391"/>
      <c r="M24" s="391"/>
      <c r="N24" s="391"/>
      <c r="O24" s="392"/>
      <c r="P24" s="391"/>
      <c r="Q24" s="391"/>
      <c r="R24" s="391"/>
      <c r="S24" s="392"/>
      <c r="T24" s="391"/>
      <c r="U24" s="391"/>
      <c r="V24" s="391"/>
      <c r="W24" s="392"/>
      <c r="X24" s="391"/>
      <c r="Y24" s="391"/>
      <c r="Z24" s="391"/>
      <c r="AA24" s="392"/>
      <c r="AB24" s="391"/>
      <c r="AC24" s="391"/>
      <c r="AD24" s="391"/>
      <c r="AE24" s="392"/>
      <c r="AF24" s="391"/>
      <c r="AG24" s="395"/>
      <c r="AH24" s="391"/>
      <c r="AI24" s="392"/>
      <c r="AJ24" s="391"/>
      <c r="AK24" s="391"/>
      <c r="AL24" s="391"/>
    </row>
    <row r="25" spans="1:38" ht="13.5" thickTop="1" x14ac:dyDescent="0.25">
      <c r="B25" s="310" t="s">
        <v>478</v>
      </c>
      <c r="C25" s="389" t="str">
        <f>IF(C$17&lt;=0,"",C$13/C$17)</f>
        <v/>
      </c>
      <c r="D25" s="390" t="str">
        <f>IF(D$17&lt;=0,"",D$13/D$17)</f>
        <v/>
      </c>
      <c r="E25" s="390" t="str">
        <f>IF(E$17&lt;=0,"",E$13/E$17)</f>
        <v/>
      </c>
      <c r="F25" s="390" t="str">
        <f>IF(OR(F$19&lt;1000,F$17&lt;=0),"",F$13/F$17)</f>
        <v/>
      </c>
      <c r="G25" s="389" t="str">
        <f>IF(G$17&lt;=0,"",G$13/G$17)</f>
        <v/>
      </c>
      <c r="H25" s="390" t="str">
        <f>IF(H$17&lt;=0,"",H$13/H$17)</f>
        <v/>
      </c>
      <c r="I25" s="390" t="str">
        <f>IF(I$17&lt;=0,"",I$13/I$17)</f>
        <v/>
      </c>
      <c r="J25" s="390" t="str">
        <f>IF(OR(J$19&lt;1000,J$17&lt;=0),"",J$13/J$17)</f>
        <v/>
      </c>
      <c r="K25" s="389" t="str">
        <f>IF(K$17&lt;=0,"",K$13/K$17)</f>
        <v/>
      </c>
      <c r="L25" s="390" t="str">
        <f>IF(L$17&lt;=0,"",L$13/L$17)</f>
        <v/>
      </c>
      <c r="M25" s="390" t="str">
        <f>IF(M$17&lt;=0,"",M$13/M$17)</f>
        <v/>
      </c>
      <c r="N25" s="390" t="str">
        <f>IF(OR(N$19&lt;1000,N$17&lt;=0),"",N$13/N$17)</f>
        <v/>
      </c>
      <c r="O25" s="389" t="str">
        <f>IF(O$17&lt;=0,"",O$13/O$17)</f>
        <v/>
      </c>
      <c r="P25" s="390" t="str">
        <f>IF(P$17&lt;=0,"",P$13/P$17)</f>
        <v/>
      </c>
      <c r="Q25" s="390" t="str">
        <f>IF(Q$17&lt;=0,"",Q$13/Q$17)</f>
        <v/>
      </c>
      <c r="R25" s="390" t="str">
        <f>IF(OR(R$19&lt;1000,R$17&lt;=0),"",R$13/R$17)</f>
        <v/>
      </c>
      <c r="S25" s="389" t="str">
        <f>IF(S$17&lt;=0,"",S$13/S$17)</f>
        <v/>
      </c>
      <c r="T25" s="390" t="str">
        <f>IF(T$17&lt;=0,"",T$13/T$17)</f>
        <v/>
      </c>
      <c r="U25" s="390" t="str">
        <f>IF(U$17&lt;=0,"",U$13/U$17)</f>
        <v/>
      </c>
      <c r="V25" s="390" t="str">
        <f>IF(OR(V$19&lt;1000,V$17&lt;=0),"",V$13/V$17)</f>
        <v/>
      </c>
      <c r="W25" s="389" t="str">
        <f>IF(W$17&lt;=0,"",W$13/W$17)</f>
        <v/>
      </c>
      <c r="X25" s="390" t="str">
        <f>IF(X$17&lt;=0,"",X$13/X$17)</f>
        <v/>
      </c>
      <c r="Y25" s="390" t="str">
        <f>IF(Y$17&lt;=0,"",Y$13/Y$17)</f>
        <v/>
      </c>
      <c r="Z25" s="390" t="str">
        <f>IF(OR(Z$19&lt;1000,Z$17&lt;=0),"",Z$13/Z$17)</f>
        <v/>
      </c>
      <c r="AA25" s="122"/>
      <c r="AB25" s="121"/>
      <c r="AC25" s="121"/>
      <c r="AD25" s="121"/>
      <c r="AE25" s="122"/>
      <c r="AF25" s="121"/>
      <c r="AG25" s="121"/>
      <c r="AH25" s="121"/>
      <c r="AI25" s="389" t="str">
        <f>IF(AI$17&lt;=0,"",AI$13/AI$17)</f>
        <v/>
      </c>
      <c r="AJ25" s="390" t="str">
        <f>IF(AJ$17&lt;=0,"",AJ$13/AJ$17)</f>
        <v/>
      </c>
      <c r="AK25" s="390" t="str">
        <f>IF(AK$17&lt;=0,"",AK$13/AK$17)</f>
        <v/>
      </c>
      <c r="AL25" s="390" t="str">
        <f>IF(OR(AL$19&lt;1000,AL$17&lt;=0),"",AL$13/AL$17)</f>
        <v/>
      </c>
    </row>
    <row r="26" spans="1:38" ht="13" x14ac:dyDescent="0.25">
      <c r="B26" s="312" t="s">
        <v>419</v>
      </c>
      <c r="C26" s="122"/>
      <c r="D26" s="121"/>
      <c r="E26" s="121"/>
      <c r="F26" s="180" t="str">
        <f>IF(F$25="","",F$23)</f>
        <v/>
      </c>
      <c r="G26" s="122"/>
      <c r="H26" s="121"/>
      <c r="I26" s="121"/>
      <c r="J26" s="180" t="str">
        <f>IF(J$25="","",J$23)</f>
        <v/>
      </c>
      <c r="K26" s="122"/>
      <c r="L26" s="121"/>
      <c r="M26" s="121"/>
      <c r="N26" s="180" t="str">
        <f>IF(N$25="","",N$23)</f>
        <v/>
      </c>
      <c r="O26" s="119"/>
      <c r="P26" s="117"/>
      <c r="Q26" s="117"/>
      <c r="R26" s="180" t="str">
        <f>IF(R$25="","",R$23)</f>
        <v/>
      </c>
      <c r="S26" s="119"/>
      <c r="T26" s="117"/>
      <c r="U26" s="117"/>
      <c r="V26" s="180" t="str">
        <f>IF(V$25="","",V$23)</f>
        <v/>
      </c>
      <c r="W26" s="119"/>
      <c r="X26" s="117"/>
      <c r="Y26" s="117"/>
      <c r="Z26" s="180" t="str">
        <f>IF(Z$25="","",Z$23)</f>
        <v/>
      </c>
      <c r="AA26" s="122"/>
      <c r="AB26" s="121"/>
      <c r="AC26" s="121"/>
      <c r="AD26" s="121"/>
      <c r="AE26" s="122"/>
      <c r="AF26" s="121"/>
      <c r="AG26" s="121"/>
      <c r="AH26" s="121"/>
      <c r="AI26" s="122"/>
      <c r="AJ26" s="117"/>
      <c r="AK26" s="117"/>
      <c r="AL26" s="318" t="str">
        <f>IF(AL$25="","",AL$23)</f>
        <v/>
      </c>
    </row>
    <row r="27" spans="1:38" s="70" customFormat="1" ht="13" x14ac:dyDescent="0.3">
      <c r="A27" s="69"/>
      <c r="B27" s="313" t="s">
        <v>467</v>
      </c>
      <c r="C27" s="175"/>
      <c r="D27" s="171"/>
      <c r="E27" s="171"/>
      <c r="F27" s="180" t="str">
        <f>IF(F$25="","",ROUND(F$25+MAX(0,F$26),3))</f>
        <v/>
      </c>
      <c r="G27" s="175"/>
      <c r="H27" s="171"/>
      <c r="I27" s="171"/>
      <c r="J27" s="180" t="str">
        <f>IF(J$25="","",ROUND(J$25+MAX(0,J$26),3))</f>
        <v/>
      </c>
      <c r="K27" s="175"/>
      <c r="L27" s="171"/>
      <c r="M27" s="171"/>
      <c r="N27" s="180" t="str">
        <f>IF(N$25="","",ROUND(N$25+MAX(0,N$26),3))</f>
        <v/>
      </c>
      <c r="O27" s="175"/>
      <c r="P27" s="171"/>
      <c r="Q27" s="171"/>
      <c r="R27" s="180" t="str">
        <f>IF(R$25="","",ROUND(R$25+MAX(0,R$26),3))</f>
        <v/>
      </c>
      <c r="S27" s="175"/>
      <c r="T27" s="171"/>
      <c r="U27" s="171"/>
      <c r="V27" s="180" t="str">
        <f>IF(V$25="","",ROUND(V$25+MAX(0,V$26),3))</f>
        <v/>
      </c>
      <c r="W27" s="175"/>
      <c r="X27" s="171"/>
      <c r="Y27" s="171"/>
      <c r="Z27" s="180" t="str">
        <f>IF(Z$25="","",ROUND(Z$25+MAX(0,Z$26),3))</f>
        <v/>
      </c>
      <c r="AA27" s="175"/>
      <c r="AB27" s="171"/>
      <c r="AC27" s="171"/>
      <c r="AD27" s="171"/>
      <c r="AE27" s="175"/>
      <c r="AF27" s="171"/>
      <c r="AG27" s="171"/>
      <c r="AH27" s="171"/>
      <c r="AI27" s="175"/>
      <c r="AJ27" s="171"/>
      <c r="AK27" s="171"/>
      <c r="AL27" s="318" t="str">
        <f>IF(AL$25="","",ROUND(AL$25+MAX(0,AL$26),3))</f>
        <v/>
      </c>
    </row>
    <row r="28" spans="1:38" s="8" customFormat="1" ht="17" thickBot="1" x14ac:dyDescent="0.4">
      <c r="B28" s="301" t="s">
        <v>420</v>
      </c>
      <c r="C28" s="166"/>
      <c r="D28" s="167"/>
      <c r="E28" s="167"/>
      <c r="F28" s="167"/>
      <c r="G28" s="166"/>
      <c r="H28" s="167"/>
      <c r="I28" s="167"/>
      <c r="J28" s="167"/>
      <c r="K28" s="166"/>
      <c r="L28" s="167"/>
      <c r="M28" s="167"/>
      <c r="N28" s="167"/>
      <c r="O28" s="166"/>
      <c r="P28" s="167"/>
      <c r="Q28" s="167"/>
      <c r="R28" s="167"/>
      <c r="S28" s="166"/>
      <c r="T28" s="167"/>
      <c r="U28" s="167"/>
      <c r="V28" s="167"/>
      <c r="W28" s="166"/>
      <c r="X28" s="167"/>
      <c r="Y28" s="167"/>
      <c r="Z28" s="167"/>
      <c r="AA28" s="166"/>
      <c r="AB28" s="167"/>
      <c r="AC28" s="167"/>
      <c r="AD28" s="167"/>
      <c r="AE28" s="166"/>
      <c r="AF28" s="167"/>
      <c r="AG28" s="167"/>
      <c r="AH28" s="167"/>
      <c r="AI28" s="392"/>
      <c r="AJ28" s="395"/>
      <c r="AK28" s="167"/>
      <c r="AL28" s="307"/>
    </row>
    <row r="29" spans="1:38" ht="13" thickTop="1" x14ac:dyDescent="0.25">
      <c r="B29" s="308" t="s">
        <v>421</v>
      </c>
      <c r="C29" s="181">
        <f>IF('Company Information'!$C$12="","Please select a State",IF('Company Information'!$C$12="Grand Total","",VLOOKUP('Company Information'!$C$12,'Reference Tables'!$D$3:$P$61,2,FALSE)))</f>
        <v>0.8</v>
      </c>
      <c r="D29" s="182">
        <f>IF('Company Information'!$C$12="","Please select a State",IF('Company Information'!$C$12="Grand Total","",VLOOKUP('Company Information'!$C$12,'Reference Tables'!$D$3:$P$61,2,FALSE)))</f>
        <v>0.8</v>
      </c>
      <c r="E29" s="182">
        <f>IF('Company Information'!$C$12="","Please select a State",IF('Company Information'!$C$12="Grand Total","",VLOOKUP('Company Information'!$C$12,'Reference Tables'!$D$3:$P$61,2,FALSE)))</f>
        <v>0.8</v>
      </c>
      <c r="F29" s="182">
        <f>E$29</f>
        <v>0.8</v>
      </c>
      <c r="G29" s="181">
        <f>IF('Company Information'!$C$12="","Please select a State",IF('Company Information'!$C$12="Grand Total","",VLOOKUP('Company Information'!$C$12,'Reference Tables'!$D$3:$P$61,3,FALSE)))</f>
        <v>0.8</v>
      </c>
      <c r="H29" s="182">
        <f>IF('Company Information'!$C$12="","Please select a State",IF('Company Information'!$C$12="Grand Total","",VLOOKUP('Company Information'!$C$12,'Reference Tables'!$D$3:$P$61,3,FALSE)))</f>
        <v>0.8</v>
      </c>
      <c r="I29" s="182">
        <f>IF('Company Information'!$C$12="","Please select a State",IF('Company Information'!$C$12="Grand Total","",VLOOKUP('Company Information'!$C$12,'Reference Tables'!$D$3:$P$61,3,FALSE)))</f>
        <v>0.8</v>
      </c>
      <c r="J29" s="182">
        <f>I$29</f>
        <v>0.8</v>
      </c>
      <c r="K29" s="181">
        <v>0.85</v>
      </c>
      <c r="L29" s="182">
        <v>0.85</v>
      </c>
      <c r="M29" s="182">
        <v>0.85</v>
      </c>
      <c r="N29" s="182">
        <v>0.85</v>
      </c>
      <c r="O29" s="181">
        <f>IF('Company Information'!$C$12="","Please select a State",IF('Company Information'!$C$12="Grand Total","",VLOOKUP('Company Information'!$C$12,'Reference Tables'!$D$3:$P$61,2,FALSE)))</f>
        <v>0.8</v>
      </c>
      <c r="P29" s="182">
        <f>IF('Company Information'!$C$12="","Please select a State",IF('Company Information'!$C$12="Grand Total","",VLOOKUP('Company Information'!$C$12,'Reference Tables'!$D$3:$P$61,2,FALSE)))</f>
        <v>0.8</v>
      </c>
      <c r="Q29" s="182">
        <f>IF('Company Information'!$C$12="","Please select a State",IF('Company Information'!$C$12="Grand Total","",VLOOKUP('Company Information'!$C$12,'Reference Tables'!$D$3:$P$61,2,FALSE)))</f>
        <v>0.8</v>
      </c>
      <c r="R29" s="182">
        <f>Q$29</f>
        <v>0.8</v>
      </c>
      <c r="S29" s="181">
        <f>IF('Company Information'!$C$12="","Please select a State",IF('Company Information'!$C$12="Grand Total","",VLOOKUP('Company Information'!$C$12,'Reference Tables'!$D$3:$P$61,3,FALSE)))</f>
        <v>0.8</v>
      </c>
      <c r="T29" s="182">
        <f>IF('Company Information'!$C$12="","Please select a State",IF('Company Information'!$C$12="Grand Total","",VLOOKUP('Company Information'!$C$12,'Reference Tables'!$D$3:$P$61,3,FALSE)))</f>
        <v>0.8</v>
      </c>
      <c r="U29" s="182">
        <f>IF('Company Information'!$C$12="","Please select a State",IF('Company Information'!$C$12="Grand Total","",VLOOKUP('Company Information'!$C$12,'Reference Tables'!$D$3:$P$61,3,FALSE)))</f>
        <v>0.8</v>
      </c>
      <c r="V29" s="182">
        <f>U$29</f>
        <v>0.8</v>
      </c>
      <c r="W29" s="181">
        <v>0.85</v>
      </c>
      <c r="X29" s="182">
        <v>0.85</v>
      </c>
      <c r="Y29" s="182">
        <v>0.85</v>
      </c>
      <c r="Z29" s="182">
        <v>0.85</v>
      </c>
      <c r="AA29" s="130"/>
      <c r="AB29" s="131"/>
      <c r="AC29" s="131"/>
      <c r="AD29" s="131"/>
      <c r="AE29" s="130"/>
      <c r="AF29" s="131"/>
      <c r="AG29" s="388"/>
      <c r="AH29" s="131"/>
      <c r="AI29" s="393">
        <v>0.8</v>
      </c>
      <c r="AJ29" s="394">
        <v>0.8</v>
      </c>
      <c r="AK29" s="182">
        <v>0.8</v>
      </c>
      <c r="AL29" s="182">
        <v>0.8</v>
      </c>
    </row>
    <row r="30" spans="1:38" s="8" customFormat="1" x14ac:dyDescent="0.25">
      <c r="B30" s="312" t="s">
        <v>422</v>
      </c>
      <c r="C30" s="119"/>
      <c r="D30" s="117"/>
      <c r="E30" s="117"/>
      <c r="F30" s="183" t="str">
        <f>F$27</f>
        <v/>
      </c>
      <c r="G30" s="119"/>
      <c r="H30" s="117"/>
      <c r="I30" s="117"/>
      <c r="J30" s="183" t="str">
        <f>J$27</f>
        <v/>
      </c>
      <c r="K30" s="119"/>
      <c r="L30" s="117"/>
      <c r="M30" s="117"/>
      <c r="N30" s="183" t="str">
        <f>N$27</f>
        <v/>
      </c>
      <c r="O30" s="119"/>
      <c r="P30" s="117"/>
      <c r="Q30" s="117"/>
      <c r="R30" s="183" t="str">
        <f>R$27</f>
        <v/>
      </c>
      <c r="S30" s="119"/>
      <c r="T30" s="117"/>
      <c r="U30" s="117"/>
      <c r="V30" s="183" t="str">
        <f>V$27</f>
        <v/>
      </c>
      <c r="W30" s="119"/>
      <c r="X30" s="117"/>
      <c r="Y30" s="117"/>
      <c r="Z30" s="183" t="str">
        <f>Z$27</f>
        <v/>
      </c>
      <c r="AA30" s="122"/>
      <c r="AB30" s="121"/>
      <c r="AC30" s="121"/>
      <c r="AD30" s="121"/>
      <c r="AE30" s="122"/>
      <c r="AF30" s="121"/>
      <c r="AG30" s="121"/>
      <c r="AH30" s="121"/>
      <c r="AI30" s="122"/>
      <c r="AJ30" s="117"/>
      <c r="AK30" s="117"/>
      <c r="AL30" s="319" t="str">
        <f>AL$27</f>
        <v/>
      </c>
    </row>
    <row r="31" spans="1:38" x14ac:dyDescent="0.25">
      <c r="B31" s="276" t="s">
        <v>423</v>
      </c>
      <c r="C31" s="122"/>
      <c r="D31" s="121"/>
      <c r="E31" s="121"/>
      <c r="F31" s="128" t="str">
        <f>IF(F$19&lt;1000,"",MAX(0,E$15-E$16))</f>
        <v/>
      </c>
      <c r="G31" s="122"/>
      <c r="H31" s="121"/>
      <c r="I31" s="121"/>
      <c r="J31" s="128" t="str">
        <f>IF(J$19&lt;1000,"",MAX(0,I$15-I$16))</f>
        <v/>
      </c>
      <c r="K31" s="122"/>
      <c r="L31" s="121"/>
      <c r="M31" s="121"/>
      <c r="N31" s="128" t="str">
        <f>IF(N$19&lt;1000,"",MAX(0,M$15-M$16))</f>
        <v/>
      </c>
      <c r="O31" s="122"/>
      <c r="P31" s="121"/>
      <c r="Q31" s="121"/>
      <c r="R31" s="128" t="str">
        <f>IF(R$19&lt;1000,"",MAX(0,Q$15-Q$16))</f>
        <v/>
      </c>
      <c r="S31" s="122"/>
      <c r="T31" s="121"/>
      <c r="U31" s="121"/>
      <c r="V31" s="128" t="str">
        <f>IF(V$19&lt;1000,"",MAX(0,U$15-U$16))</f>
        <v/>
      </c>
      <c r="W31" s="122"/>
      <c r="X31" s="121"/>
      <c r="Y31" s="121"/>
      <c r="Z31" s="128" t="str">
        <f>IF(Z$19&lt;1000,"",MAX(0,Y$15-Y$16))</f>
        <v/>
      </c>
      <c r="AA31" s="122"/>
      <c r="AB31" s="121"/>
      <c r="AC31" s="121"/>
      <c r="AD31" s="121"/>
      <c r="AE31" s="122"/>
      <c r="AF31" s="121"/>
      <c r="AG31" s="121"/>
      <c r="AH31" s="121"/>
      <c r="AI31" s="122"/>
      <c r="AJ31" s="121"/>
      <c r="AK31" s="121"/>
      <c r="AL31" s="315" t="str">
        <f>IF(AL$19&lt;1000,"",MAX(0,AK$15-AK$16))</f>
        <v/>
      </c>
    </row>
    <row r="32" spans="1:38" s="70" customFormat="1" ht="26" x14ac:dyDescent="0.3">
      <c r="A32" s="69"/>
      <c r="B32" s="310" t="s">
        <v>424</v>
      </c>
      <c r="C32" s="175"/>
      <c r="D32" s="171"/>
      <c r="E32" s="171"/>
      <c r="F32" s="170">
        <f>IF(OR(F$19&lt;1000,E$19=0,F$17&lt;=0),0,MAX(0,SUM(F$29)-SUM(F$30))*F$31)</f>
        <v>0</v>
      </c>
      <c r="G32" s="175"/>
      <c r="H32" s="171"/>
      <c r="I32" s="171"/>
      <c r="J32" s="170">
        <f>IF(OR(J$19&lt;1000,I$19=0,J$17&lt;=0),0,MAX(0,SUM(J$29)-SUM(J$30))*J$31)</f>
        <v>0</v>
      </c>
      <c r="K32" s="175"/>
      <c r="L32" s="171"/>
      <c r="M32" s="171"/>
      <c r="N32" s="170">
        <f>IF(OR(N$19&lt;1000,M$19=0,N$17&lt;=0),0,MAX(0,SUM(N$29)-SUM(N$30))*N$31)</f>
        <v>0</v>
      </c>
      <c r="O32" s="175"/>
      <c r="P32" s="171"/>
      <c r="Q32" s="171"/>
      <c r="R32" s="170">
        <f>IF(OR(R$19&lt;1000,Q$19=0,R$17&lt;=0),0,MAX(0,SUM(R$29)-SUM(R$30))*R$31)</f>
        <v>0</v>
      </c>
      <c r="S32" s="175"/>
      <c r="T32" s="171"/>
      <c r="U32" s="171"/>
      <c r="V32" s="170">
        <f>IF(OR(V$19&lt;1000,U$19=0,V$17&lt;=0),0,MAX(0,SUM(V$29)-SUM(V$30))*V$31)</f>
        <v>0</v>
      </c>
      <c r="W32" s="175"/>
      <c r="X32" s="171"/>
      <c r="Y32" s="171"/>
      <c r="Z32" s="170">
        <f>IF(OR(Z$19&lt;1000,Y$19=0,Z$17&lt;=0),0,MAX(0,SUM(Z$29)-SUM(Z$30))*Z$31)</f>
        <v>0</v>
      </c>
      <c r="AA32" s="175"/>
      <c r="AB32" s="171"/>
      <c r="AC32" s="171"/>
      <c r="AD32" s="171"/>
      <c r="AE32" s="175"/>
      <c r="AF32" s="171"/>
      <c r="AG32" s="171"/>
      <c r="AH32" s="171"/>
      <c r="AI32" s="175"/>
      <c r="AJ32" s="171"/>
      <c r="AK32" s="171"/>
      <c r="AL32" s="306">
        <f>IF(OR(AL$19&lt;1000,AK$19=0,AL$17&lt;=0),0,MAX(0,SUM(AL$29)-SUM(AL$30))*AL$31)</f>
        <v>0</v>
      </c>
    </row>
    <row r="33" spans="1:38" ht="13.75" customHeight="1" x14ac:dyDescent="0.25">
      <c r="B33" s="297" t="s">
        <v>468</v>
      </c>
      <c r="C33" s="127" t="str">
        <f>IFERROR(MAX(0,C$17*(C$29-ROUND(C$25+F$26,3))),"")</f>
        <v/>
      </c>
      <c r="D33" s="128" t="str">
        <f>IFERROR(MAX(0,D$17*(D$29-ROUND(D$25+F$26,3))),"")</f>
        <v/>
      </c>
      <c r="E33" s="128" t="str">
        <f>IFERROR(MAX(0,E$17*(E$29-ROUND(E$25+F$26,3))),"")</f>
        <v/>
      </c>
      <c r="F33" s="121"/>
      <c r="G33" s="127" t="str">
        <f>IFERROR(MAX(0,G$17*(G$29-ROUND(G$25+J$26,3))),"")</f>
        <v/>
      </c>
      <c r="H33" s="128" t="str">
        <f>IFERROR(MAX(0,H$17*(H$29-ROUND(H$25+J$26,3))),"")</f>
        <v/>
      </c>
      <c r="I33" s="128" t="str">
        <f>IFERROR(MAX(0,I$17*(I$29-ROUND(I$25+J$26,3))),"")</f>
        <v/>
      </c>
      <c r="J33" s="121"/>
      <c r="K33" s="127" t="str">
        <f>IFERROR(MAX(0,K$17*(K$29-ROUND(K$25+N$26,3))),"")</f>
        <v/>
      </c>
      <c r="L33" s="128" t="str">
        <f>IFERROR(MAX(0,L$17*(L$29-ROUND(L$25+N$26,3))),"")</f>
        <v/>
      </c>
      <c r="M33" s="128" t="str">
        <f>IFERROR(MAX(0,M$17*(M$29-ROUND(M$25+N$26,3))),"")</f>
        <v/>
      </c>
      <c r="N33" s="121"/>
      <c r="O33" s="127" t="str">
        <f>IFERROR(MAX(0,O$17*(O$29-ROUND(O$25+R$26,3))),"")</f>
        <v/>
      </c>
      <c r="P33" s="128" t="str">
        <f>IFERROR(MAX(0,P$17*(P$29-ROUND(P$25+R$26,3))),"")</f>
        <v/>
      </c>
      <c r="Q33" s="128" t="str">
        <f>IFERROR(MAX(0,Q$17*(Q$29-ROUND(Q$25+R$26,3))),"")</f>
        <v/>
      </c>
      <c r="R33" s="121"/>
      <c r="S33" s="127" t="str">
        <f>IFERROR(MAX(0,S$17*(S$29-ROUND(S$25+V$26,3))),"")</f>
        <v/>
      </c>
      <c r="T33" s="128" t="str">
        <f>IFERROR(MAX(0,T$17*(T$29-ROUND(T$25+V$26,3))),"")</f>
        <v/>
      </c>
      <c r="U33" s="128" t="str">
        <f>IFERROR(MAX(0,U$17*(U$29-ROUND(U$25+V$26,3))),"")</f>
        <v/>
      </c>
      <c r="V33" s="121"/>
      <c r="W33" s="127" t="str">
        <f>IFERROR(MAX(0,W$17*(W$29-ROUND(W$25+Z$26,3))),"")</f>
        <v/>
      </c>
      <c r="X33" s="128" t="str">
        <f>IFERROR(MAX(0,X$17*(X$29-ROUND(X$25+Z$26,3))),"")</f>
        <v/>
      </c>
      <c r="Y33" s="128" t="str">
        <f>IFERROR(MAX(0,Y$17*(Y$29-ROUND(Y$25+Z$26,3))),"")</f>
        <v/>
      </c>
      <c r="Z33" s="121"/>
      <c r="AA33" s="122"/>
      <c r="AB33" s="121"/>
      <c r="AC33" s="121"/>
      <c r="AD33" s="121"/>
      <c r="AE33" s="122"/>
      <c r="AF33" s="121"/>
      <c r="AG33" s="121"/>
      <c r="AH33" s="121"/>
      <c r="AI33" s="127" t="str">
        <f>IFERROR(MAX(0,AI$17*(AI$29-ROUND(AI$25+AL$26,3))),"")</f>
        <v/>
      </c>
      <c r="AJ33" s="128" t="str">
        <f>IFERROR(MAX(0,AJ$17*(AJ$29-ROUND(AJ$25+AL$26,3))),"")</f>
        <v/>
      </c>
      <c r="AK33" s="128" t="str">
        <f>IFERROR(MAX(0,AK$17*(AK$29-ROUND(AK$25+AL$26,3))),"")</f>
        <v/>
      </c>
      <c r="AL33" s="121"/>
    </row>
    <row r="34" spans="1:38" s="70" customFormat="1" ht="13.75" customHeight="1" x14ac:dyDescent="0.3">
      <c r="A34" s="69"/>
      <c r="B34" s="297" t="s">
        <v>425</v>
      </c>
      <c r="C34" s="127" t="str">
        <f>IF(OR(C$33="",'PY Rebate Liability'!E$5+'PY Rebate Liability'!E$7+'PY Rebate Liability'!D$19+'PY Rebate Liability'!D$21=0),"",IF(SUM('PY Rebate Liability'!C$29:F$32)&lt;&gt;0,SUM('PY Rebate Liability'!D$30)+SUM('PY Rebate Liability'!D$32)+IF(AND(OR('Company Information'!$C$12="District of Columbia",'Company Information'!$C$12="Massachusetts"),SUM('PY Rebate Liability'!G$29:J$32)&lt;&gt;0),SUM('PY Rebate Liability'!H$32),0),IFERROR('PY Rebate Liability'!F$28*'PY Rebate Liability'!D$21*MAX(0,IF('PY Rebate Liability'!D$21&lt;=0,0,C$29-'PY Rebate Liability'!D$19/'PY Rebate Liability'!D$21-'PY Rebate Liability'!F$23))/('PY Rebate Liability'!C$21*MAX(0,IF('PY Rebate Liability'!C$21&lt;=0,0,MAX(80%,'PY Rebate Liability'!C$25)-'PY Rebate Liability'!C$19/'PY Rebate Liability'!C$21-'PY Rebate Liability'!F$23))+'PY Rebate Liability'!D$21*MAX(0,IF('PY Rebate Liability'!D$21&lt;=0,0,C$29-'PY Rebate Liability'!D$19/'PY Rebate Liability'!D$21-'PY Rebate Liability'!F$23))+'PY Rebate Liability'!E$21*MAX(0,IF('PY Rebate Liability'!E$21&lt;=0,0,D$29-'PY Rebate Liability'!E$19/'PY Rebate Liability'!E$21-'PY Rebate Liability'!F$23))),0)+IFERROR('PY Rebate Liability'!F$14*'PY Rebate Liability'!E$7*MAX(0,IF('PY Rebate Liability'!E$7&lt;=0,0,C$29-'PY Rebate Liability'!E$5/'PY Rebate Liability'!E$7-'PY Rebate Liability'!F$9))/('PY Rebate Liability'!C$7*MAX(0,IF('PY Rebate Liability'!C$7&lt;=0,0,MAX(80%,'PY Rebate Liability'!C$11)-'PY Rebate Liability'!C$5/'PY Rebate Liability'!C$7-'PY Rebate Liability'!F$9))+'PY Rebate Liability'!D$7*MAX(0,IF('PY Rebate Liability'!D$7&lt;=0,0,MAX(80%,'PY Rebate Liability'!D$11)-'PY Rebate Liability'!D$5/'PY Rebate Liability'!D$7-'PY Rebate Liability'!F$9))+'PY Rebate Liability'!E$7*MAX(0,IF('PY Rebate Liability'!E$7&lt;=0,0,C$29-'PY Rebate Liability'!E$5/'PY Rebate Liability'!E$7-'PY Rebate Liability'!F$9))),0)+IF(AND(OR('Company Information'!$C$12="District of Columbia",'Company Information'!$C$12="Massachusetts"),SUM($C$6:$F$11,$C$15:$F$16,$C$19:$D$19)&lt;&gt;0),IFERROR('PY Rebate Liability'!J$28*'PY Rebate Liability'!H$21*MAX(0,IF('PY Rebate Liability'!H$21&lt;=0,0,G$29-'PY Rebate Liability'!H$19/'PY Rebate Liability'!H$21-'PY Rebate Liability'!J$23))/('PY Rebate Liability'!G$21*MAX(0,IF('PY Rebate Liability'!G$21&lt;=0,0,MAX(80%,'PY Rebate Liability'!G$25)-'PY Rebate Liability'!G$19/'PY Rebate Liability'!G$21-'PY Rebate Liability'!J$23))+'PY Rebate Liability'!H$21*MAX(0,IF('PY Rebate Liability'!H$21&lt;=0,0,G$29-'PY Rebate Liability'!H$19/'PY Rebate Liability'!H$21-'PY Rebate Liability'!J$23))+'PY Rebate Liability'!I$21*MAX(0,IF('PY Rebate Liability'!I$21&lt;=0,0,H$29-'PY Rebate Liability'!I$19/'PY Rebate Liability'!I$21-'PY Rebate Liability'!J$23))),0)+IFERROR('PY Rebate Liability'!J$14*'PY Rebate Liability'!I$7*MAX(0,IF('PY Rebate Liability'!I$7&lt;=0,0,G$29-'PY Rebate Liability'!I$5/'PY Rebate Liability'!I$7-'PY Rebate Liability'!J$9))/('PY Rebate Liability'!G$7*MAX(0,IF('PY Rebate Liability'!G$7&lt;=0,0,MAX(80%,'PY Rebate Liability'!G$11)-'PY Rebate Liability'!G$5/'PY Rebate Liability'!G$7-'PY Rebate Liability'!J$9))+'PY Rebate Liability'!H$7*MAX(0,IF('PY Rebate Liability'!H$7&lt;=0,0,MAX(80%,'PY Rebate Liability'!H$11)-'PY Rebate Liability'!H$5/'PY Rebate Liability'!H$7-'PY Rebate Liability'!J$9))+'PY Rebate Liability'!I$7*MAX(0,IF('PY Rebate Liability'!I$7&lt;=0,0,G$29-'PY Rebate Liability'!I$5/'PY Rebate Liability'!I$7-'PY Rebate Liability'!J$9))),0),0)))</f>
        <v/>
      </c>
      <c r="D34" s="128" t="str">
        <f>IF(OR(D$33="",'PY Rebate Liability'!E$19+'PY Rebate Liability'!E$21=0),"",IF(SUM('PY Rebate Liability'!C$29:F$32)&lt;&gt;0,SUM('PY Rebate Liability'!E$32)+IF(AND(OR('Company Information'!$C$12="District of Columbia",'Company Information'!$C$12="Massachusetts"),SUM('PY Rebate Liability'!G$29:J$32)&lt;&gt;0),SUM('PY Rebate Liability'!I$32),0),IFERROR('PY Rebate Liability'!F$28*'PY Rebate Liability'!E$21*MAX(0,IF('PY Rebate Liability'!E$21&lt;=0,0,D$29-'PY Rebate Liability'!E$19/'PY Rebate Liability'!E$21-'PY Rebate Liability'!F$23))/('PY Rebate Liability'!C$21*MAX(0,IF('PY Rebate Liability'!C$21&lt;=0,0,MAX(80%,'PY Rebate Liability'!C$25)-'PY Rebate Liability'!C$19/'PY Rebate Liability'!C$21-'PY Rebate Liability'!F$23))+'PY Rebate Liability'!D$21*MAX(0,IF('PY Rebate Liability'!D$21&lt;=0,0,C$29-'PY Rebate Liability'!D$19/'PY Rebate Liability'!D$21-'PY Rebate Liability'!F$23))+'PY Rebate Liability'!E$21*MAX(0,IF('PY Rebate Liability'!E$21&lt;=0,0,D$29-'PY Rebate Liability'!E$19/'PY Rebate Liability'!E$21-'PY Rebate Liability'!F$23))),0)+IF(AND(OR('Company Information'!$C$12="District of Columbia",'Company Information'!$C$12="Massachusetts"),SUM($C$6:$F$11,$C$15:$F$16,$C$19:$D$19)&lt;&gt;0),IFERROR('PY Rebate Liability'!J$28*'PY Rebate Liability'!I$21*MAX(0,IF('PY Rebate Liability'!I$21&lt;=0,0,H$29-'PY Rebate Liability'!I$19/'PY Rebate Liability'!I$21-'PY Rebate Liability'!J$23))/('PY Rebate Liability'!G$21*MAX(0,IF('PY Rebate Liability'!G$21&lt;=0,0,MAX(80%,'PY Rebate Liability'!G$25)-'PY Rebate Liability'!G$19/'PY Rebate Liability'!G$21-'PY Rebate Liability'!J$23))+'PY Rebate Liability'!H$21*MAX(0,IF('PY Rebate Liability'!H$21&lt;=0,0,G$29-'PY Rebate Liability'!H$19/'PY Rebate Liability'!H$21-'PY Rebate Liability'!J$23))+'PY Rebate Liability'!I$21*MAX(0,IF('PY Rebate Liability'!I$21&lt;=0,0,H$29-'PY Rebate Liability'!I$19/'PY Rebate Liability'!I$21-'PY Rebate Liability'!J$23))),0),0)))</f>
        <v/>
      </c>
      <c r="E34" s="214"/>
      <c r="F34" s="121"/>
      <c r="G34" s="127" t="str">
        <f>IF(OR(G$33="",'PY Rebate Liability'!I$5+'PY Rebate Liability'!I$7+'PY Rebate Liability'!H$19+'PY Rebate Liability'!H$21=0),"",IF(SUM('PY Rebate Liability'!G$29:J$32)&lt;&gt;0,SUM('PY Rebate Liability'!H$30,'PY Rebate Liability'!H$32)+IF(AND(OR('Company Information'!$C$12="District of Columbia",'Company Information'!$C$12="Massachusetts"),SUM('PY Rebate Liability'!C$29:F$32)&lt;&gt;0),SUM('PY Rebate Liability'!D$32),0),IFERROR('PY Rebate Liability'!J$28*'PY Rebate Liability'!H$21*MAX(0,IF('PY Rebate Liability'!H$21&lt;=0,0,G$29-'PY Rebate Liability'!H$19/'PY Rebate Liability'!H$21-'PY Rebate Liability'!J$23))/('PY Rebate Liability'!G$21*MAX(0,IF('PY Rebate Liability'!G$21&lt;=0,0,MAX(80%,'PY Rebate Liability'!G$25)-'PY Rebate Liability'!G$19/'PY Rebate Liability'!G$21-'PY Rebate Liability'!J$23))+'PY Rebate Liability'!H$21*MAX(0,IF('PY Rebate Liability'!H$21&lt;=0,0,G$29-'PY Rebate Liability'!H$19/'PY Rebate Liability'!H$21-'PY Rebate Liability'!J$23))+'PY Rebate Liability'!I$21*MAX(0,IF('PY Rebate Liability'!I$21&lt;=0,0,H$29-'PY Rebate Liability'!I$19/'PY Rebate Liability'!I$21-'PY Rebate Liability'!J$23))),0)+IFERROR('PY Rebate Liability'!J$14*'PY Rebate Liability'!I$7*MAX(0,IF('PY Rebate Liability'!I$7&lt;=0,0,G$29-'PY Rebate Liability'!I$5/'PY Rebate Liability'!I$7-'PY Rebate Liability'!J$9))/('PY Rebate Liability'!G$7*MAX(0,IF('PY Rebate Liability'!G$7&lt;=0,0,MAX(80%,'PY Rebate Liability'!G$11)-'PY Rebate Liability'!G$5/'PY Rebate Liability'!G$7-'PY Rebate Liability'!J$9))+'PY Rebate Liability'!H$7*MAX(0,IF('PY Rebate Liability'!H$7&lt;=0,0,MAX(80%,'PY Rebate Liability'!H$11)-'PY Rebate Liability'!H$5/'PY Rebate Liability'!H$7-'PY Rebate Liability'!J$9))+'PY Rebate Liability'!I$7*MAX(0,IF('PY Rebate Liability'!I$7&lt;=0,0,G$29-'PY Rebate Liability'!I$5/'PY Rebate Liability'!I$7-'PY Rebate Liability'!J$9))),0)+IF(AND(OR('Company Information'!$C$12="District of Columbia",'Company Information'!$C$12="Massachusetts"),SUM($G$6:$J$11,$G$15:$J$16,$G$19:$H$19)&lt;&gt;0),IFERROR('PY Rebate Liability'!F$28*'PY Rebate Liability'!D$21*MAX(0,IF('PY Rebate Liability'!D$21&lt;=0,0,C$29-'PY Rebate Liability'!D$19/'PY Rebate Liability'!D$21-'PY Rebate Liability'!F$23))/('PY Rebate Liability'!C$21*MAX(0,IF('PY Rebate Liability'!C$21&lt;=0,0,MAX(80%,'PY Rebate Liability'!C$25)-'PY Rebate Liability'!C$19/'PY Rebate Liability'!C$21-'PY Rebate Liability'!F$23))+'PY Rebate Liability'!D$21*MAX(0,IF('PY Rebate Liability'!D$21&lt;=0,0,C$29-'PY Rebate Liability'!D$19/'PY Rebate Liability'!D$21-'PY Rebate Liability'!F$23))+'PY Rebate Liability'!E$21*MAX(0,IF('PY Rebate Liability'!E$21&lt;=0,0,D$29-'PY Rebate Liability'!E$19/'PY Rebate Liability'!E$21-'PY Rebate Liability'!F$23))),0)+IFERROR('PY Rebate Liability'!F$14*'PY Rebate Liability'!E$7*MAX(0,IF('PY Rebate Liability'!E$7&lt;=0,0,C$29-'PY Rebate Liability'!E$5/'PY Rebate Liability'!E$7-'PY Rebate Liability'!F$9))/('PY Rebate Liability'!C$7*MAX(0,IF('PY Rebate Liability'!C$7&lt;=0,0,MAX(80%,'PY Rebate Liability'!C$11)-'PY Rebate Liability'!C$5/'PY Rebate Liability'!C$7-'PY Rebate Liability'!F$9))+'PY Rebate Liability'!D$7*MAX(0,IF('PY Rebate Liability'!D$7&lt;=0,0,MAX(80%,'PY Rebate Liability'!D$11)-'PY Rebate Liability'!D$5/'PY Rebate Liability'!D$7-'PY Rebate Liability'!F$9))+'PY Rebate Liability'!E$7*MAX(0,IF('PY Rebate Liability'!E$7&lt;=0,0,C$29-'PY Rebate Liability'!E$5/'PY Rebate Liability'!E$7-'PY Rebate Liability'!F$9))),0),0)))</f>
        <v/>
      </c>
      <c r="H34" s="128" t="str">
        <f>IF(OR(H$33="",'PY Rebate Liability'!I$19+'PY Rebate Liability'!I$21=0),"",IF(SUM('PY Rebate Liability'!G$29:J$32)&lt;&gt;0,SUM('PY Rebate Liability'!I$32)+IF(AND(OR('Company Information'!$C$12="District of Columbia",'Company Information'!$C$12="Massachusetts"),SUM('PY Rebate Liability'!C$29:F$32)&lt;&gt;0),SUM('PY Rebate Liability'!E$32),0),IFERROR('PY Rebate Liability'!J$28*'PY Rebate Liability'!I$21*MAX(0,IF('PY Rebate Liability'!I$21&lt;=0,0,H$29-'PY Rebate Liability'!I$19/'PY Rebate Liability'!I$21-'PY Rebate Liability'!J$23))/('PY Rebate Liability'!G$21*MAX(0,IF('PY Rebate Liability'!G$21&lt;=0,0,MAX(80%,'PY Rebate Liability'!G$25)-'PY Rebate Liability'!G$19/'PY Rebate Liability'!G$21-'PY Rebate Liability'!J$23))+'PY Rebate Liability'!H$21*MAX(0,IF('PY Rebate Liability'!H$21&lt;=0,0,G$29-'PY Rebate Liability'!H$19/'PY Rebate Liability'!H$21-'PY Rebate Liability'!J$23))+'PY Rebate Liability'!I$21*MAX(0,IF('PY Rebate Liability'!I$21&lt;=0,0,H$29-'PY Rebate Liability'!I$19/'PY Rebate Liability'!I$21-'PY Rebate Liability'!J$23))),0)+IF(AND(OR('Company Information'!$C$12="District of Columbia",'Company Information'!$C$12="Massachusetts"),SUM($G$6:$J$11,$G$15:$J$16,$G$19:$H$19)&lt;&gt;0),IFERROR('PY Rebate Liability'!F$28*'PY Rebate Liability'!E$21*MAX(0,IF('PY Rebate Liability'!E$21&lt;=0,0,D$29-'PY Rebate Liability'!E$19/'PY Rebate Liability'!E$21-'PY Rebate Liability'!F$23))/('PY Rebate Liability'!C$21*MAX(0,IF('PY Rebate Liability'!C$21&lt;=0,0,MAX(80%,'PY Rebate Liability'!C$25)-'PY Rebate Liability'!C$19/'PY Rebate Liability'!C$21-'PY Rebate Liability'!F$23))+'PY Rebate Liability'!D$21*MAX(0,IF('PY Rebate Liability'!D$21&lt;=0,0,C$29-'PY Rebate Liability'!D$19/'PY Rebate Liability'!D$21-'PY Rebate Liability'!F$23))+'PY Rebate Liability'!E$21*MAX(0,IF('PY Rebate Liability'!E$21&lt;=0,0,D$29-'PY Rebate Liability'!E$19/'PY Rebate Liability'!E$21-'PY Rebate Liability'!F$23))),0),0)))</f>
        <v/>
      </c>
      <c r="I34" s="214"/>
      <c r="J34" s="121"/>
      <c r="K34" s="127" t="str">
        <f>IF(OR(K$33="",'PY Rebate Liability'!M$5+'PY Rebate Liability'!M$7+'PY Rebate Liability'!L$19+'PY Rebate Liability'!L$21=0),"",IF(SUM('PY Rebate Liability'!K$29:N$32)&lt;&gt;0,SUM('PY Rebate Liability'!L$30,'PY Rebate Liability'!L$32),IFERROR('PY Rebate Liability'!N$28*'PY Rebate Liability'!L$21*MAX(0,IF('PY Rebate Liability'!L$21&lt;=0,0,K$29-'PY Rebate Liability'!L$19/'PY Rebate Liability'!L$21-'PY Rebate Liability'!N$23))/('PY Rebate Liability'!K$21*MAX(0,IF('PY Rebate Liability'!K$21&lt;=0,0,MAX(85%,'PY Rebate Liability'!K$25)-'PY Rebate Liability'!K$19/'PY Rebate Liability'!K$21-'PY Rebate Liability'!N$23))+'PY Rebate Liability'!L$21*MAX(0,IF('PY Rebate Liability'!L$21&lt;=0,0,K$29-'PY Rebate Liability'!L$19/'PY Rebate Liability'!L$21-'PY Rebate Liability'!N$23))+'PY Rebate Liability'!M$21*MAX(0,IF('PY Rebate Liability'!M$21&lt;=0,0,L$29-'PY Rebate Liability'!M$19/'PY Rebate Liability'!M$21-'PY Rebate Liability'!N$23))),0)+IFERROR('PY Rebate Liability'!N$14*'PY Rebate Liability'!M$7*MAX(0,IF('PY Rebate Liability'!M$7&lt;=0,0,K$29-'PY Rebate Liability'!M$5/'PY Rebate Liability'!M$7-'PY Rebate Liability'!N$9))/('PY Rebate Liability'!K$7*MAX(0,IF('PY Rebate Liability'!K$7&lt;=0,0,MAX(85%,'PY Rebate Liability'!K$11)-'PY Rebate Liability'!K$5/'PY Rebate Liability'!K$7-'PY Rebate Liability'!N$9))+'PY Rebate Liability'!L$7*MAX(0,IF('PY Rebate Liability'!L$7&lt;=0,0,MAX(85%,'PY Rebate Liability'!L$11)-'PY Rebate Liability'!L$5/'PY Rebate Liability'!L$7-'PY Rebate Liability'!N$9))+'PY Rebate Liability'!M$7*MAX(0,IF('PY Rebate Liability'!M$7&lt;=0,0,K$29-'PY Rebate Liability'!M$5/'PY Rebate Liability'!M$7-'PY Rebate Liability'!N$9))),0)))</f>
        <v/>
      </c>
      <c r="L34" s="128" t="str">
        <f>IF(OR(L$33="",'PY Rebate Liability'!M$19+'PY Rebate Liability'!M$21=0),"",IF(SUM('PY Rebate Liability'!K$29:N$32)&lt;&gt;0,SUM('PY Rebate Liability'!M$32),IFERROR('PY Rebate Liability'!N$28*'PY Rebate Liability'!M$21*MAX(0,IF('PY Rebate Liability'!M$21&lt;=0,0,L$29-'PY Rebate Liability'!M$19/'PY Rebate Liability'!M$21-'PY Rebate Liability'!N$23))/('PY Rebate Liability'!K$21*MAX(0,IF('PY Rebate Liability'!K$21&lt;=0,0,MAX(85%,'PY Rebate Liability'!K$25)-'PY Rebate Liability'!K$19/'PY Rebate Liability'!K$21-'PY Rebate Liability'!N$23))+'PY Rebate Liability'!L$21*MAX(0,IF('PY Rebate Liability'!L$21&lt;=0,0,K$29-'PY Rebate Liability'!L$19/'PY Rebate Liability'!L$21-'PY Rebate Liability'!N$23))+'PY Rebate Liability'!M$21*MAX(0,IF('PY Rebate Liability'!M$21&lt;=0,0,L$29-'PY Rebate Liability'!M$19/'PY Rebate Liability'!M$21-'PY Rebate Liability'!N$23))),0)))</f>
        <v/>
      </c>
      <c r="M34" s="214"/>
      <c r="N34" s="121"/>
      <c r="O34" s="127" t="str">
        <f>IF(OR(O$33="",'PY Rebate Liability'!Q$5+'PY Rebate Liability'!Q$7+'PY Rebate Liability'!P$19+'PY Rebate Liability'!P$21=0),"",IF(SUM('PY Rebate Liability'!O$29:R$32)&lt;&gt;0,SUM('PY Rebate Liability'!P$30,'PY Rebate Liability'!P$32)+IF(AND(OR('Company Information'!$C$12="District of Columbia",'Company Information'!$C$12="Massachusetts"),SUM('PY Rebate Liability'!S$29:V$32)&lt;&gt;0),SUM('PY Rebate Liability'!T$32),0),IFERROR('PY Rebate Liability'!R$28*'PY Rebate Liability'!P$21*MAX(0,IF('PY Rebate Liability'!P$21&lt;=0,0,O$29-'PY Rebate Liability'!P$19/'PY Rebate Liability'!P$21-'PY Rebate Liability'!R$23))/('PY Rebate Liability'!O$21*MAX(0,IF('PY Rebate Liability'!O$21&lt;=0,0,MAX(80%,'PY Rebate Liability'!O$25)-'PY Rebate Liability'!O$19/'PY Rebate Liability'!O$21-'PY Rebate Liability'!R$23))+'PY Rebate Liability'!P$21*MAX(0,IF('PY Rebate Liability'!P$21&lt;=0,0,O$29-'PY Rebate Liability'!P$19/'PY Rebate Liability'!P$21-'PY Rebate Liability'!R$23))+'PY Rebate Liability'!Q$21*MAX(0,IF('PY Rebate Liability'!Q$21&lt;=0,0,P$29-'PY Rebate Liability'!Q$19/'PY Rebate Liability'!Q$21-'PY Rebate Liability'!R$23))),0)+IFERROR('PY Rebate Liability'!R$14*'PY Rebate Liability'!Q$7*MAX(0,IF('PY Rebate Liability'!Q$7&lt;=0,0,O$29-'PY Rebate Liability'!Q$5/'PY Rebate Liability'!Q$7-'PY Rebate Liability'!R$9))/('PY Rebate Liability'!O$7*MAX(0,IF('PY Rebate Liability'!O$7&lt;=0,0,MAX(80%,'PY Rebate Liability'!O$11)-'PY Rebate Liability'!O$5/'PY Rebate Liability'!O$7-'PY Rebate Liability'!R$9))+'PY Rebate Liability'!P$7*MAX(0,IF('PY Rebate Liability'!P$7&lt;=0,0,MAX(80%,'PY Rebate Liability'!P$11)-'PY Rebate Liability'!P$5/'PY Rebate Liability'!P$7-'PY Rebate Liability'!R$9))+'PY Rebate Liability'!Q$7*MAX(0,IF('PY Rebate Liability'!Q$7&lt;=0,0,O$29-'PY Rebate Liability'!Q$5/'PY Rebate Liability'!Q$7-'PY Rebate Liability'!R$9))),0)+IF(AND(OR('Company Information'!$C$12="District of Columbia",'Company Information'!$C$12="Massachusetts"),SUM($O$6:$R$7,$O$15:$R$16,$O$19:$P$19)&lt;&gt;0),IFERROR('PY Rebate Liability'!V$28*'PY Rebate Liability'!T$21*MAX(0,IF('PY Rebate Liability'!T$21&lt;=0,0,S$29-'PY Rebate Liability'!T$19/'PY Rebate Liability'!T$21-'PY Rebate Liability'!V$23))/('PY Rebate Liability'!S$21*MAX(0,IF('PY Rebate Liability'!S$21&lt;=0,0,MAX(80%,'PY Rebate Liability'!S$25)-'PY Rebate Liability'!S$19/'PY Rebate Liability'!S$21-'PY Rebate Liability'!V$23))+'PY Rebate Liability'!T$21*MAX(0,IF('PY Rebate Liability'!T$21&lt;=0,0,S$29-'PY Rebate Liability'!T$19/'PY Rebate Liability'!T$21-'PY Rebate Liability'!V$23))+'PY Rebate Liability'!U$21*MAX(0,IF('PY Rebate Liability'!U$21&lt;=0,0,T$29-'PY Rebate Liability'!U$19/'PY Rebate Liability'!U$21-'PY Rebate Liability'!V$23))),0)+IFERROR('PY Rebate Liability'!V$14*'PY Rebate Liability'!U$7*MAX(0,IF('PY Rebate Liability'!U$7&lt;=0,0,S$29-'PY Rebate Liability'!U$5/'PY Rebate Liability'!U$7-'PY Rebate Liability'!V$9))/('PY Rebate Liability'!S$7*MAX(0,IF('PY Rebate Liability'!S$7&lt;=0,0,MAX(80%,'PY Rebate Liability'!S$11)-'PY Rebate Liability'!S$5/'PY Rebate Liability'!S$7-'PY Rebate Liability'!V$9))+'PY Rebate Liability'!T$7*MAX(0,IF('PY Rebate Liability'!T$7&lt;=0,0,MAX(80%,'PY Rebate Liability'!T$11)-'PY Rebate Liability'!T$5/'PY Rebate Liability'!T$7-'PY Rebate Liability'!V$9))+'PY Rebate Liability'!U$7*MAX(0,IF('PY Rebate Liability'!U$7&lt;=0,0,S$29-'PY Rebate Liability'!U$5/'PY Rebate Liability'!U$7-'PY Rebate Liability'!V$9))),0),0)))</f>
        <v/>
      </c>
      <c r="P34" s="128" t="str">
        <f>IF(OR(P$33="",'PY Rebate Liability'!Q$19+'PY Rebate Liability'!Q$21=0),"",IF(SUM('PY Rebate Liability'!O$29:R$32)&lt;&gt;0,SUM('PY Rebate Liability'!Q$32)+IF(AND(OR('Company Information'!$C$12="District of Columbia",'Company Information'!$C$12="Massachusetts"),SUM('PY Rebate Liability'!S$29:V$32)&lt;&gt;0),SUM('PY Rebate Liability'!U$32),0),IFERROR('PY Rebate Liability'!R$28*'PY Rebate Liability'!Q$21*MAX(0,IF('PY Rebate Liability'!Q$21&lt;=0,0,P$29-'PY Rebate Liability'!Q$19/'PY Rebate Liability'!Q$21-'PY Rebate Liability'!R$23))/('PY Rebate Liability'!O$21*MAX(0,IF('PY Rebate Liability'!O$21&lt;=0,0,MAX(80%,'PY Rebate Liability'!O$25)-'PY Rebate Liability'!O$19/'PY Rebate Liability'!O$21-'PY Rebate Liability'!R$23))+'PY Rebate Liability'!P$21*MAX(0,IF('PY Rebate Liability'!P$21&lt;=0,0,O$29-'PY Rebate Liability'!P$19/'PY Rebate Liability'!P$21-'PY Rebate Liability'!R$23))+'PY Rebate Liability'!Q$21*MAX(0,IF('PY Rebate Liability'!Q$21&lt;=0,0,P$29-'PY Rebate Liability'!Q$19/'PY Rebate Liability'!Q$21-'PY Rebate Liability'!R$23))),0)+IF(AND(OR('Company Information'!$C$12="District of Columbia",'Company Information'!$C$12="Massachusetts"),SUM($O$6:$R$7,$O$15:$R$16,$O$19:$P$19)&lt;&gt;0),IFERROR('PY Rebate Liability'!V$28*'PY Rebate Liability'!U$21*MAX(0,IF('PY Rebate Liability'!U$21&lt;=0,0,T$29-'PY Rebate Liability'!U$19/'PY Rebate Liability'!U$21-'PY Rebate Liability'!V$23))/('PY Rebate Liability'!S$21*MAX(0,IF('PY Rebate Liability'!S$21&lt;=0,0,MAX(80%,'PY Rebate Liability'!S$25)-'PY Rebate Liability'!S$19/'PY Rebate Liability'!S$21-'PY Rebate Liability'!V$23))+'PY Rebate Liability'!T$21*MAX(0,IF('PY Rebate Liability'!T$21&lt;=0,0,S$29-'PY Rebate Liability'!T$19/'PY Rebate Liability'!T$21-'PY Rebate Liability'!V$23))+'PY Rebate Liability'!U$21*MAX(0,IF('PY Rebate Liability'!U$21&lt;=0,0,T$29-'PY Rebate Liability'!U$19/'PY Rebate Liability'!U$21-'PY Rebate Liability'!V$23))),0),0)))</f>
        <v/>
      </c>
      <c r="Q34" s="214"/>
      <c r="R34" s="121"/>
      <c r="S34" s="127" t="str">
        <f>IF(OR(S$33="",'PY Rebate Liability'!U$5+'PY Rebate Liability'!U$7+'PY Rebate Liability'!T$19+'PY Rebate Liability'!T$21=0),"",IF(SUM('PY Rebate Liability'!S$29:V$32)&lt;&gt;0,SUM('PY Rebate Liability'!T$30,'PY Rebate Liability'!T$32)+IF(AND(OR('Company Information'!$C$12="District of Columbia",'Company Information'!$C$12="Massachusetts"),SUM('PY Rebate Liability'!O$29:R$32)&lt;&gt;0),SUM('PY Rebate Liability'!P$32),0),IFERROR('PY Rebate Liability'!V$28*'PY Rebate Liability'!T$21*MAX(0,IF('PY Rebate Liability'!T$21&lt;=0,0,S$29-'PY Rebate Liability'!T$19/'PY Rebate Liability'!T$21-'PY Rebate Liability'!V$23))/('PY Rebate Liability'!S$21*MAX(0,IF('PY Rebate Liability'!S$21&lt;=0,0,MAX(80%,'PY Rebate Liability'!S$25)-'PY Rebate Liability'!S$19/'PY Rebate Liability'!S$21-'PY Rebate Liability'!V$23))+'PY Rebate Liability'!T$21*MAX(0,IF('PY Rebate Liability'!T$21&lt;=0,0,S$29-'PY Rebate Liability'!T$19/'PY Rebate Liability'!T$21-'PY Rebate Liability'!V$23))+'PY Rebate Liability'!U$21*MAX(0,IF('PY Rebate Liability'!U$21&lt;=0,0,T$29-'PY Rebate Liability'!U$19/'PY Rebate Liability'!U$21-'PY Rebate Liability'!V$23))),0)+IFERROR('PY Rebate Liability'!V$14*'PY Rebate Liability'!U$7*MAX(0,IF('PY Rebate Liability'!U$7&lt;=0,0,S$29-'PY Rebate Liability'!U$5/'PY Rebate Liability'!U$7-'PY Rebate Liability'!V$9))/('PY Rebate Liability'!S$7*MAX(0,IF('PY Rebate Liability'!S$7&lt;=0,0,MAX(80%,'PY Rebate Liability'!S$11)-'PY Rebate Liability'!S$5/'PY Rebate Liability'!S$7-'PY Rebate Liability'!V$9))+'PY Rebate Liability'!T$7*MAX(0,IF('PY Rebate Liability'!T$7&lt;=0,0,MAX(80%,'PY Rebate Liability'!T$11)-'PY Rebate Liability'!#REF!/'PY Rebate Liability'!T$7-'PY Rebate Liability'!V$9))+'PY Rebate Liability'!U$7*MAX(0,IF('PY Rebate Liability'!U$7&lt;=0,0,S$29-'PY Rebate Liability'!U$5/'PY Rebate Liability'!U$7-'PY Rebate Liability'!V$9))),0)+IF(AND(OR('Company Information'!$C$12="District of Columbia",'Company Information'!$C$12="Massachusetts"),SUM($S$6:$V$7,$S$15:$V$16,$S$19:$T$19)&lt;&gt;0),IFERROR('PY Rebate Liability'!R$28*'PY Rebate Liability'!P$21*MAX(0,IF('PY Rebate Liability'!P$21&lt;=0,0,O$29-'PY Rebate Liability'!P$19/'PY Rebate Liability'!P$21-'PY Rebate Liability'!R$23))/('PY Rebate Liability'!O$21*MAX(0,IF('PY Rebate Liability'!O$21&lt;=0,0,MAX(80%,'PY Rebate Liability'!O$25)-'PY Rebate Liability'!O$19/'PY Rebate Liability'!O$21-'PY Rebate Liability'!R$23))+'PY Rebate Liability'!P$21*MAX(0,IF('PY Rebate Liability'!P$21&lt;=0,0,O$29-'PY Rebate Liability'!P$19/'PY Rebate Liability'!P$21-'PY Rebate Liability'!R$23))+'PY Rebate Liability'!Q$21*MAX(0,IF('PY Rebate Liability'!Q$21&lt;=0,0,P$29-'PY Rebate Liability'!Q$19/'PY Rebate Liability'!Q$21-'PY Rebate Liability'!R$23))),0)+IFERROR('PY Rebate Liability'!R$14*'PY Rebate Liability'!Q$7*MAX(0,IF('PY Rebate Liability'!Q$7&lt;=0,0,O$29-'PY Rebate Liability'!Q$5/'PY Rebate Liability'!Q$7-'PY Rebate Liability'!R$9))/('PY Rebate Liability'!O$7*MAX(0,IF('PY Rebate Liability'!O$7&lt;=0,0,MAX(80%,'PY Rebate Liability'!O$11)-'PY Rebate Liability'!O$5/'PY Rebate Liability'!O$7-'PY Rebate Liability'!R$9))+'PY Rebate Liability'!P$7*MAX(0,IF('PY Rebate Liability'!P$7&lt;=0,0,MAX(80%,'PY Rebate Liability'!P$11)-'PY Rebate Liability'!P$5/'PY Rebate Liability'!P$7-'PY Rebate Liability'!R$9))+'PY Rebate Liability'!Q$7*MAX(0,IF('PY Rebate Liability'!Q$7&lt;=0,0,O$29-'PY Rebate Liability'!Q$5/'PY Rebate Liability'!Q$7-'PY Rebate Liability'!R$9))),0),0)))</f>
        <v/>
      </c>
      <c r="T34" s="128" t="str">
        <f>IF(OR(T$33="",'PY Rebate Liability'!U$19+'PY Rebate Liability'!U$21=0),"",IF(SUM('PY Rebate Liability'!S$29:V$32)&lt;&gt;0,SUM('PY Rebate Liability'!U$32)+IF(AND(OR('Company Information'!$C$12="District of Columbia",'Company Information'!$C$12="Massachusetts"),SUM('PY Rebate Liability'!O$29:R$32)&lt;&gt;0),SUM('PY Rebate Liability'!Q$32),0),IFERROR('PY Rebate Liability'!V$28*'PY Rebate Liability'!U$21*MAX(0,IF('PY Rebate Liability'!U$21&lt;=0,0,T$29-'PY Rebate Liability'!U$19/'PY Rebate Liability'!U$21-'PY Rebate Liability'!V$23))/('PY Rebate Liability'!S$21*MAX(0,IF('PY Rebate Liability'!S$21&lt;=0,0,MAX(80%,'PY Rebate Liability'!S$25)-'PY Rebate Liability'!S$19/'PY Rebate Liability'!S$21-'PY Rebate Liability'!V$23))+'PY Rebate Liability'!T$21*MAX(0,IF('PY Rebate Liability'!T$21&lt;=0,0,S$29-'PY Rebate Liability'!T$19/'PY Rebate Liability'!T$21-'PY Rebate Liability'!V$23))+'PY Rebate Liability'!U$21*MAX(0,IF('PY Rebate Liability'!U$21&lt;=0,0,T$29-'PY Rebate Liability'!U$19/'PY Rebate Liability'!U$21-'PY Rebate Liability'!V$23))),0)+IF(AND(OR('Company Information'!$C$12="District of Columbia",'Company Information'!$C$12="Massachusetts"),SUM($S$6:$V$7,$S$15:$V$16,$S$19:$T$19)&lt;&gt;0),IFERROR('PY Rebate Liability'!R$28*'PY Rebate Liability'!Q$21*MAX(0,IF('PY Rebate Liability'!Q$21&lt;=0,0,P$29-'PY Rebate Liability'!Q$19/'PY Rebate Liability'!Q$21-'PY Rebate Liability'!R$23))/('PY Rebate Liability'!O$21*MAX(0,IF('PY Rebate Liability'!O$21&lt;=0,0,MAX(80%,'PY Rebate Liability'!O$25)-'PY Rebate Liability'!O$19/'PY Rebate Liability'!O$21-'PY Rebate Liability'!R$23))+'PY Rebate Liability'!P$21*MAX(0,IF('PY Rebate Liability'!P$21&lt;=0,0,O$29-'PY Rebate Liability'!P$19/'PY Rebate Liability'!P$21-'PY Rebate Liability'!R$23))+'PY Rebate Liability'!Q$21*MAX(0,IF('PY Rebate Liability'!Q$21&lt;=0,0,P$29-'PY Rebate Liability'!Q$19/'PY Rebate Liability'!Q$21-'PY Rebate Liability'!R$23))),0),0)))</f>
        <v/>
      </c>
      <c r="U34" s="214"/>
      <c r="V34" s="121"/>
      <c r="W34" s="127" t="str">
        <f>IF(OR(W$33="",'PY Rebate Liability'!Y$5+'PY Rebate Liability'!Y$7+'PY Rebate Liability'!X$19+'PY Rebate Liability'!X$21=0),"",IF(SUM('PY Rebate Liability'!W$29:Z$32)&lt;&gt;0,SUM('PY Rebate Liability'!X$30,'PY Rebate Liability'!X$32),IFERROR('PY Rebate Liability'!Z$28*'PY Rebate Liability'!X$21*MAX(0,IF('PY Rebate Liability'!X$21&lt;=0,0,W$29-'PY Rebate Liability'!X$19/'PY Rebate Liability'!X$21-'PY Rebate Liability'!Z$23))/('PY Rebate Liability'!W$21*MAX(0,IF('PY Rebate Liability'!W$21&lt;=0,0,MAX(85%,'PY Rebate Liability'!W$25)-'PY Rebate Liability'!W$19/'PY Rebate Liability'!W$21-'PY Rebate Liability'!Z$23))+'PY Rebate Liability'!X$21*MAX(0,IF('PY Rebate Liability'!X$21&lt;=0,0,W$29-'PY Rebate Liability'!X$19/'PY Rebate Liability'!X$21-'PY Rebate Liability'!Z$23))+'PY Rebate Liability'!Y$21*MAX(0,IF('PY Rebate Liability'!Y$21&lt;=0,0,X$29-'PY Rebate Liability'!Y$19/'PY Rebate Liability'!Y$21-'PY Rebate Liability'!Z$23))),0)+IFERROR('PY Rebate Liability'!Z$14*'PY Rebate Liability'!Y$7*MAX(0,IF('PY Rebate Liability'!Y$7&lt;=0,0,W$29-'PY Rebate Liability'!Y$5/'PY Rebate Liability'!Y$7-'PY Rebate Liability'!Z$9))/('PY Rebate Liability'!W$7*MAX(0,IF('PY Rebate Liability'!W$7&lt;=0,0,MAX(85%,'PY Rebate Liability'!W$11)-'PY Rebate Liability'!W$5/'PY Rebate Liability'!W$7-'PY Rebate Liability'!Z$9))+'PY Rebate Liability'!X$7*MAX(0,IF('PY Rebate Liability'!X$7&lt;=0,0,MAX(85%,'PY Rebate Liability'!X$11)-'PY Rebate Liability'!X$5/'PY Rebate Liability'!X$7-'PY Rebate Liability'!Z$9))+'PY Rebate Liability'!Y$7*MAX(0,IF('PY Rebate Liability'!Y$7&lt;=0,0,W$29-'PY Rebate Liability'!Y$5/'PY Rebate Liability'!Y$7-'PY Rebate Liability'!Z$9))),0)))</f>
        <v/>
      </c>
      <c r="X34" s="128" t="str">
        <f>IF(OR(X$33="",'PY Rebate Liability'!Y$19+'PY Rebate Liability'!Y$21=0),"",IF(SUM('PY Rebate Liability'!W$29:Z$32)&lt;&gt;0,SUM('PY Rebate Liability'!Y$32),IFERROR('PY Rebate Liability'!Z$28*'PY Rebate Liability'!Y$21*MAX(0,IF('PY Rebate Liability'!Y$21&lt;=0,0,X$29-'PY Rebate Liability'!Y$19/'PY Rebate Liability'!Y$21-'PY Rebate Liability'!Z$23))/('PY Rebate Liability'!W$21*MAX(0,IF('PY Rebate Liability'!W$21&lt;=0,0,MAX(85%,'PY Rebate Liability'!W$25)-'PY Rebate Liability'!W$19/'PY Rebate Liability'!W$21-'PY Rebate Liability'!Z$23))+'PY Rebate Liability'!X$21*MAX(0,IF('PY Rebate Liability'!X$21&lt;=0,0,W$29-'PY Rebate Liability'!X$19/'PY Rebate Liability'!X$21-'PY Rebate Liability'!Z$23))+'PY Rebate Liability'!Y$21*MAX(0,IF('PY Rebate Liability'!Y$21&lt;=0,0,X$29-'PY Rebate Liability'!Y$19/'PY Rebate Liability'!Y$21-'PY Rebate Liability'!Z$23))),0)))</f>
        <v/>
      </c>
      <c r="Y34" s="214"/>
      <c r="Z34" s="121"/>
      <c r="AA34" s="122"/>
      <c r="AB34" s="121"/>
      <c r="AC34" s="121"/>
      <c r="AD34" s="121"/>
      <c r="AE34" s="122"/>
      <c r="AF34" s="121"/>
      <c r="AG34" s="121"/>
      <c r="AH34" s="121"/>
      <c r="AI34" s="127" t="str">
        <f>IF(OR(AI$33="",'PY Rebate Liability'!AK$5+'PY Rebate Liability'!AK$7+'PY Rebate Liability'!AJ$19+'PY Rebate Liability'!AJ$21=0),"",IF(SUM('PY Rebate Liability'!AI$29:AL$32)&lt;&gt;0,SUM('PY Rebate Liability'!AJ$30,'PY Rebate Liability'!AJ$32),IFERROR('PY Rebate Liability'!AL$28*'PY Rebate Liability'!AJ$21*MAX(0,IF('PY Rebate Liability'!AJ$21&lt;=0,0,AI$29-'PY Rebate Liability'!AJ$19/'PY Rebate Liability'!AJ$21-'PY Rebate Liability'!AL$23))/('PY Rebate Liability'!AI$21*MAX(0,IF('PY Rebate Liability'!AI$21&lt;=0,0,MAX(80%,'PY Rebate Liability'!AI$25)-'PY Rebate Liability'!AI$19/'PY Rebate Liability'!AI$21-'PY Rebate Liability'!AL$23))+'PY Rebate Liability'!AJ$21*MAX(0,IF('PY Rebate Liability'!AJ$21&lt;=0,0,AI$29-'PY Rebate Liability'!AJ$19/'PY Rebate Liability'!AJ$21-'PY Rebate Liability'!AL$23))+'PY Rebate Liability'!AK$21*MAX(0,IF('PY Rebate Liability'!AK$21&lt;=0,0,AJ$29-'PY Rebate Liability'!AK$19/'PY Rebate Liability'!AK$21-'PY Rebate Liability'!AL$23))),0)+IFERROR('PY Rebate Liability'!AL$14*'PY Rebate Liability'!AK$7*MAX(0,IF('PY Rebate Liability'!AK$7&lt;=0,0,AI$29-'PY Rebate Liability'!AK$5/'PY Rebate Liability'!AK$7-'PY Rebate Liability'!AL$9))/('PY Rebate Liability'!AI$7*MAX(0,IF('PY Rebate Liability'!AI$7&lt;=0,0,MAX(80%,'PY Rebate Liability'!AI$11)-'PY Rebate Liability'!AI$5/'PY Rebate Liability'!AI$7-'PY Rebate Liability'!AL$9))+'PY Rebate Liability'!AJ$7*MAX(0,IF('PY Rebate Liability'!AJ$7&lt;=0,0,MAX(80%,'PY Rebate Liability'!AJ$11)-'PY Rebate Liability'!AJ$5/'PY Rebate Liability'!AJ$7-'PY Rebate Liability'!AL$9))+'PY Rebate Liability'!AK$7*MAX(0,IF('PY Rebate Liability'!AK$7&lt;=0,0,AI$29-'PY Rebate Liability'!AK$5/'PY Rebate Liability'!AK$7-'PY Rebate Liability'!AL$9))),0)))</f>
        <v/>
      </c>
      <c r="AJ34" s="128" t="str">
        <f>IF(OR(AJ$33="",'PY Rebate Liability'!AK$19+'PY Rebate Liability'!AK$21=0),"",IF(SUM('PY Rebate Liability'!AI$29:AL$32)&lt;&gt;0,SUM('PY Rebate Liability'!AK$32),IFERROR('PY Rebate Liability'!AL$28*'PY Rebate Liability'!AK$21*MAX(0,IF('PY Rebate Liability'!AK$21&lt;=0,0,AJ$29-'PY Rebate Liability'!AK$19/'PY Rebate Liability'!AK$21-'PY Rebate Liability'!AL$23))/('PY Rebate Liability'!AI$21*MAX(0,IF('PY Rebate Liability'!AI$21&lt;=0,0,MAX(80%,'PY Rebate Liability'!AI$25)-'PY Rebate Liability'!AI$19/'PY Rebate Liability'!AI$21-'PY Rebate Liability'!AL$23))+'PY Rebate Liability'!AJ$21*MAX(0,IF('PY Rebate Liability'!AJ$21&lt;=0,0,AI$29-'PY Rebate Liability'!AJ$19/'PY Rebate Liability'!AJ$21-'PY Rebate Liability'!AL$23))+'PY Rebate Liability'!AK$21*MAX(0,IF('PY Rebate Liability'!AK$21&lt;=0,0,AJ$29-'PY Rebate Liability'!AK$19/'PY Rebate Liability'!AK$21-'PY Rebate Liability'!AL$23))),"")))</f>
        <v/>
      </c>
      <c r="AK34" s="214"/>
      <c r="AL34" s="121"/>
    </row>
    <row r="35" spans="1:38" s="70" customFormat="1" ht="13" x14ac:dyDescent="0.3">
      <c r="A35" s="69"/>
      <c r="B35" s="297" t="s">
        <v>426</v>
      </c>
      <c r="C35" s="127" t="str">
        <f>IF(C$33="","",MAX(0,SUM(C$33)-SUM(C$34)))</f>
        <v/>
      </c>
      <c r="D35" s="128" t="str">
        <f>IF(D$33="","",MAX(0,SUM(D$33)-SUM(D$34)))</f>
        <v/>
      </c>
      <c r="E35" s="128" t="str">
        <f>IF(E$33="","",MAX(0,SUM(E$33)-SUM(E$34)))</f>
        <v/>
      </c>
      <c r="F35" s="121"/>
      <c r="G35" s="127" t="str">
        <f>IF(G$33="","",MAX(0,SUM(G$33)-SUM(G$34)))</f>
        <v/>
      </c>
      <c r="H35" s="128" t="str">
        <f>IF(H$33="","",MAX(0,SUM(H$33)-SUM(H$34)))</f>
        <v/>
      </c>
      <c r="I35" s="128" t="str">
        <f>IF(I$33="","",MAX(0,SUM(I$33)-SUM(I$34)))</f>
        <v/>
      </c>
      <c r="J35" s="121"/>
      <c r="K35" s="127" t="str">
        <f>IF(K$33="","",MAX(0,SUM(K$33)-SUM(K$34)))</f>
        <v/>
      </c>
      <c r="L35" s="128" t="str">
        <f>IF(L$33="","",MAX(0,SUM(L$33)-SUM(L$34)))</f>
        <v/>
      </c>
      <c r="M35" s="128" t="str">
        <f>IF(M$33="","",MAX(0,SUM(M$33)-SUM(M$34)))</f>
        <v/>
      </c>
      <c r="N35" s="121"/>
      <c r="O35" s="127" t="str">
        <f>IF(O$33="","",MAX(0,SUM(O$33)-SUM(O$34)))</f>
        <v/>
      </c>
      <c r="P35" s="128" t="str">
        <f>IF(P$33="","",MAX(0,SUM(P$33)-SUM(P$34)))</f>
        <v/>
      </c>
      <c r="Q35" s="128" t="str">
        <f>IF(Q$33="","",MAX(0,SUM(Q$33)-SUM(Q$34)))</f>
        <v/>
      </c>
      <c r="R35" s="121"/>
      <c r="S35" s="127" t="str">
        <f>IF(S$33="","",MAX(0,SUM(S$33)-SUM(S$34)))</f>
        <v/>
      </c>
      <c r="T35" s="128" t="str">
        <f>IF(T$33="","",MAX(0,SUM(T$33)-SUM(T$34)))</f>
        <v/>
      </c>
      <c r="U35" s="128" t="str">
        <f>IF(U$33="","",MAX(0,SUM(U$33)-SUM(U$34)))</f>
        <v/>
      </c>
      <c r="V35" s="121"/>
      <c r="W35" s="127" t="str">
        <f>IF(W$33="","",MAX(0,SUM(W$33)-SUM(W$34)))</f>
        <v/>
      </c>
      <c r="X35" s="128" t="str">
        <f>IF(X$33="","",MAX(0,SUM(X$33)-SUM(X$34)))</f>
        <v/>
      </c>
      <c r="Y35" s="128" t="str">
        <f>IF(Y$33="","",MAX(0,SUM(Y$33)-SUM(Y$34)))</f>
        <v/>
      </c>
      <c r="Z35" s="121"/>
      <c r="AA35" s="122"/>
      <c r="AB35" s="121"/>
      <c r="AC35" s="121"/>
      <c r="AD35" s="121"/>
      <c r="AE35" s="122"/>
      <c r="AF35" s="121"/>
      <c r="AG35" s="121"/>
      <c r="AH35" s="121"/>
      <c r="AI35" s="127" t="str">
        <f>IF(AI$33="","",MAX(0,SUM(AI$33)-SUM(AI$34)))</f>
        <v/>
      </c>
      <c r="AJ35" s="128" t="str">
        <f>IF(AJ$33="","",MAX(0,SUM(AJ$33)-SUM(AJ$34)))</f>
        <v/>
      </c>
      <c r="AK35" s="128" t="str">
        <f>IF(AK$33="","",MAX(0,SUM(AK$33)-SUM(AK$34)))</f>
        <v/>
      </c>
      <c r="AL35" s="121"/>
    </row>
    <row r="36" spans="1:38" s="70" customFormat="1" ht="13" x14ac:dyDescent="0.3">
      <c r="A36" s="69"/>
      <c r="B36" s="314" t="s">
        <v>427</v>
      </c>
      <c r="C36" s="169" t="str">
        <f>IF(C$33="","",MIN(F$32,SUM(C$35)*IFERROR((C$15-C$16)/C$17,1)))</f>
        <v/>
      </c>
      <c r="D36" s="170" t="str">
        <f>IF(D$33="","",MIN(F$32-SUM(C$36),SUM(D$35)*IFERROR((D$15-D$16)/D$17,1)))</f>
        <v/>
      </c>
      <c r="E36" s="170" t="str">
        <f>IF(E$33="","",MIN(F$32-SUM(C$36:D$36),SUM(E$35)*IFERROR((E$15-E$16)/E$17,1)))</f>
        <v/>
      </c>
      <c r="F36" s="170" t="str">
        <f>IF(AND(C$36="",D$36="",E$36=""),"",SUM(C$36:E$36))</f>
        <v/>
      </c>
      <c r="G36" s="169" t="str">
        <f>IF(G$33="","",MIN(J$32,SUM(G$35)*IFERROR((G$15-G$16)/G$17,1)))</f>
        <v/>
      </c>
      <c r="H36" s="170" t="str">
        <f>IF(H$33="","",MIN(J$32-SUM(G$36),SUM(H$35)*IFERROR((H$15-H$16)/H$17,1)))</f>
        <v/>
      </c>
      <c r="I36" s="170" t="str">
        <f>IF(I$33="","",MIN(J$32-SUM(G$36:H$36),SUM(I$35)*IFERROR((I$15-I$16)/I$17,1)))</f>
        <v/>
      </c>
      <c r="J36" s="170" t="str">
        <f>IF(AND(G$36="",H$36="",I$36=""),"",SUM(G$36:I$36))</f>
        <v/>
      </c>
      <c r="K36" s="169" t="str">
        <f>IF(K$33="","",MIN(N$32,SUM(K$35)*IFERROR((K$15-K$16)/K$17,1)))</f>
        <v/>
      </c>
      <c r="L36" s="170" t="str">
        <f>IF(L$33="","",MIN(N$32-SUM(K$36),SUM(L$35)*IFERROR((L$15-L$16)/L$17,1)))</f>
        <v/>
      </c>
      <c r="M36" s="170" t="str">
        <f>IF(M$33="","",MIN(N$32-SUM(K$36:L$36),SUM(M$35)*IFERROR((M$15-M$16)/M$17,1)))</f>
        <v/>
      </c>
      <c r="N36" s="170" t="str">
        <f>IF(AND(K$36="",L$36="",M$36=""),"",SUM(K$36:M$36))</f>
        <v/>
      </c>
      <c r="O36" s="169" t="str">
        <f>IF(O$33="","",MIN(R$32,SUM(O$35)*IFERROR((O$15-O$16)/O$17,1)))</f>
        <v/>
      </c>
      <c r="P36" s="170" t="str">
        <f>IF(P$33="","",MIN(R$32-SUM(O$36),SUM(P$35)*IFERROR((P$15-P$16)/P$17,1)))</f>
        <v/>
      </c>
      <c r="Q36" s="170" t="str">
        <f>IF(Q$33="","",MIN(R$32-SUM(O$36:P$36),SUM(Q$35)*IFERROR((Q$15-Q$16)/Q$17,1)))</f>
        <v/>
      </c>
      <c r="R36" s="170" t="str">
        <f>IF(AND(O$36="",P$36="",Q$36=""),"",SUM(O$36:Q$36))</f>
        <v/>
      </c>
      <c r="S36" s="169" t="str">
        <f>IF(S$33="","",MIN(V$32,SUM(S$35)*IFERROR((S$15-S$16)/S$17,1)))</f>
        <v/>
      </c>
      <c r="T36" s="170" t="str">
        <f>IF(T$33="","",MIN(V$32-SUM(S$36),SUM(T$35)*IFERROR((T$15-T$16)/T$17,1)))</f>
        <v/>
      </c>
      <c r="U36" s="170" t="str">
        <f>IF(U$33="","",MIN(V$32-SUM(S$36:T$36),SUM(U$35)*IFERROR((U$15-U$16)/U$17,1)))</f>
        <v/>
      </c>
      <c r="V36" s="170" t="str">
        <f>IF(AND(S$36="",T$36="",U$36=""),"",SUM(S$36:U$36))</f>
        <v/>
      </c>
      <c r="W36" s="169" t="str">
        <f>IF(W$33="","",MIN(Z$32,SUM(W$35)*IFERROR((W$15-W$16)/W$17,1)))</f>
        <v/>
      </c>
      <c r="X36" s="170" t="str">
        <f>IF(X$33="","",MIN(Z$32-SUM(W$36),SUM(X$35)*IFERROR((X$15-X$16)/X$17,1)))</f>
        <v/>
      </c>
      <c r="Y36" s="170" t="str">
        <f>IF(Y$33="","",MIN(Z$32-SUM(W$36:X$36),SUM(Y$35)*IFERROR((Y$15-Y$16)/Y$17,1)))</f>
        <v/>
      </c>
      <c r="Z36" s="170" t="str">
        <f>IF(AND(W$36="",X$36="",Y$36=""),"",SUM(W$36:Y$36))</f>
        <v/>
      </c>
      <c r="AA36" s="122"/>
      <c r="AB36" s="121"/>
      <c r="AC36" s="121"/>
      <c r="AD36" s="121"/>
      <c r="AE36" s="122"/>
      <c r="AF36" s="121"/>
      <c r="AG36" s="121"/>
      <c r="AH36" s="121"/>
      <c r="AI36" s="169" t="str">
        <f>IF(AI$33="","",MIN(AL$32,SUM(AI$35)*IFERROR((AI$15-AI$16)/AI$17,1)))</f>
        <v/>
      </c>
      <c r="AJ36" s="170" t="str">
        <f>IF(AJ$33="","",MIN(AL$32-SUM(AI$36),SUM(AJ$35)*IFERROR((AJ$15-AJ$16)/AJ$17,1)))</f>
        <v/>
      </c>
      <c r="AK36" s="170" t="str">
        <f>IF(AK$33="","",MIN(AL$32-SUM(AI$36:AJ$36),SUM(AK$35)*IFERROR((AK$15-AK$16)/AK$17,1)))</f>
        <v/>
      </c>
      <c r="AL36" s="306" t="str">
        <f>IF(AND(AI$36="",AJ$36="",AK$36=""),"",SUM(AI$36:AK$36))</f>
        <v/>
      </c>
    </row>
    <row r="37" spans="1:38" s="18" customFormat="1" ht="17" thickBot="1" x14ac:dyDescent="0.4">
      <c r="A37" s="19"/>
      <c r="B37" s="301" t="s">
        <v>428</v>
      </c>
      <c r="C37" s="166"/>
      <c r="D37" s="167"/>
      <c r="E37" s="167"/>
      <c r="F37" s="167"/>
      <c r="G37" s="166"/>
      <c r="H37" s="167"/>
      <c r="I37" s="167"/>
      <c r="J37" s="167"/>
      <c r="K37" s="166"/>
      <c r="L37" s="167"/>
      <c r="M37" s="167"/>
      <c r="N37" s="167"/>
      <c r="O37" s="166"/>
      <c r="P37" s="167"/>
      <c r="Q37" s="167"/>
      <c r="R37" s="167"/>
      <c r="S37" s="166"/>
      <c r="T37" s="167"/>
      <c r="U37" s="167"/>
      <c r="V37" s="167"/>
      <c r="W37" s="166"/>
      <c r="X37" s="167"/>
      <c r="Y37" s="167"/>
      <c r="Z37" s="167"/>
      <c r="AA37" s="166"/>
      <c r="AB37" s="167"/>
      <c r="AC37" s="167"/>
      <c r="AD37" s="167"/>
      <c r="AE37" s="166"/>
      <c r="AF37" s="167"/>
      <c r="AG37" s="167"/>
      <c r="AH37" s="167"/>
      <c r="AI37" s="166"/>
      <c r="AJ37" s="167"/>
      <c r="AK37" s="167"/>
      <c r="AL37" s="307"/>
    </row>
    <row r="38" spans="1:38" s="18" customFormat="1" ht="13.5" thickTop="1" x14ac:dyDescent="0.25">
      <c r="A38" s="19"/>
      <c r="B38" s="396" t="s">
        <v>519</v>
      </c>
      <c r="C38" s="130"/>
      <c r="D38" s="131"/>
      <c r="E38" s="131"/>
      <c r="F38" s="131"/>
      <c r="G38" s="130"/>
      <c r="H38" s="131"/>
      <c r="I38" s="131"/>
      <c r="J38" s="131"/>
      <c r="K38" s="130"/>
      <c r="L38" s="131"/>
      <c r="M38" s="131"/>
      <c r="N38" s="131"/>
      <c r="O38" s="130"/>
      <c r="P38" s="131"/>
      <c r="Q38" s="131"/>
      <c r="R38" s="131"/>
      <c r="S38" s="130"/>
      <c r="T38" s="131"/>
      <c r="U38" s="131"/>
      <c r="V38" s="131"/>
      <c r="W38" s="130"/>
      <c r="X38" s="131"/>
      <c r="Y38" s="131"/>
      <c r="Z38" s="131"/>
      <c r="AA38" s="130"/>
      <c r="AB38" s="131"/>
      <c r="AC38" s="131"/>
      <c r="AD38" s="131"/>
      <c r="AE38" s="130"/>
      <c r="AF38" s="131"/>
      <c r="AG38" s="131"/>
      <c r="AH38" s="131"/>
      <c r="AI38" s="130"/>
      <c r="AJ38" s="131"/>
      <c r="AK38" s="131"/>
      <c r="AL38" s="131"/>
    </row>
    <row r="39" spans="1:38" s="18" customFormat="1" ht="13.25" customHeight="1" x14ac:dyDescent="0.25">
      <c r="A39" s="19"/>
      <c r="B39" s="397" t="s">
        <v>520</v>
      </c>
      <c r="C39" s="111"/>
      <c r="D39" s="112"/>
      <c r="E39" s="112"/>
      <c r="F39" s="121"/>
      <c r="G39" s="111"/>
      <c r="H39" s="112"/>
      <c r="I39" s="112"/>
      <c r="J39" s="121"/>
      <c r="K39" s="111"/>
      <c r="L39" s="112"/>
      <c r="M39" s="112"/>
      <c r="N39" s="121"/>
      <c r="O39" s="111"/>
      <c r="P39" s="112"/>
      <c r="Q39" s="112"/>
      <c r="R39" s="121"/>
      <c r="S39" s="111"/>
      <c r="T39" s="112"/>
      <c r="U39" s="112"/>
      <c r="V39" s="121"/>
      <c r="W39" s="111"/>
      <c r="X39" s="112"/>
      <c r="Y39" s="112"/>
      <c r="Z39" s="121"/>
      <c r="AA39" s="122"/>
      <c r="AB39" s="121"/>
      <c r="AC39" s="121"/>
      <c r="AD39" s="121"/>
      <c r="AE39" s="122"/>
      <c r="AF39" s="121"/>
      <c r="AG39" s="121"/>
      <c r="AH39" s="121"/>
      <c r="AI39" s="111"/>
      <c r="AJ39" s="112"/>
      <c r="AK39" s="112"/>
      <c r="AL39" s="121"/>
    </row>
    <row r="40" spans="1:38" s="18" customFormat="1" ht="13.75" customHeight="1" x14ac:dyDescent="0.25">
      <c r="A40" s="19"/>
      <c r="B40" s="397" t="s">
        <v>521</v>
      </c>
      <c r="C40" s="111"/>
      <c r="D40" s="112"/>
      <c r="E40" s="112"/>
      <c r="F40" s="121"/>
      <c r="G40" s="111"/>
      <c r="H40" s="112"/>
      <c r="I40" s="112"/>
      <c r="J40" s="121"/>
      <c r="K40" s="111"/>
      <c r="L40" s="112"/>
      <c r="M40" s="112"/>
      <c r="N40" s="121"/>
      <c r="O40" s="111"/>
      <c r="P40" s="112"/>
      <c r="Q40" s="112"/>
      <c r="R40" s="121"/>
      <c r="S40" s="111"/>
      <c r="T40" s="112"/>
      <c r="U40" s="112"/>
      <c r="V40" s="121"/>
      <c r="W40" s="111"/>
      <c r="X40" s="112"/>
      <c r="Y40" s="112"/>
      <c r="Z40" s="121"/>
      <c r="AA40" s="122"/>
      <c r="AB40" s="121"/>
      <c r="AC40" s="121"/>
      <c r="AD40" s="121"/>
      <c r="AE40" s="122"/>
      <c r="AF40" s="121"/>
      <c r="AG40" s="121"/>
      <c r="AH40" s="121"/>
      <c r="AI40" s="111"/>
      <c r="AJ40" s="112"/>
      <c r="AK40" s="112"/>
      <c r="AL40" s="121"/>
    </row>
    <row r="41" spans="1:38" s="18" customFormat="1" ht="13" x14ac:dyDescent="0.25">
      <c r="A41" s="19"/>
      <c r="B41" s="277" t="s">
        <v>429</v>
      </c>
      <c r="C41" s="122"/>
      <c r="D41" s="121"/>
      <c r="E41" s="121"/>
      <c r="F41" s="121"/>
      <c r="G41" s="122"/>
      <c r="H41" s="121"/>
      <c r="I41" s="121"/>
      <c r="J41" s="121"/>
      <c r="K41" s="122"/>
      <c r="L41" s="121"/>
      <c r="M41" s="121"/>
      <c r="N41" s="121"/>
      <c r="O41" s="122"/>
      <c r="P41" s="121"/>
      <c r="Q41" s="121"/>
      <c r="R41" s="121"/>
      <c r="S41" s="122"/>
      <c r="T41" s="121"/>
      <c r="U41" s="121"/>
      <c r="V41" s="121"/>
      <c r="W41" s="122"/>
      <c r="X41" s="121"/>
      <c r="Y41" s="121"/>
      <c r="Z41" s="121"/>
      <c r="AA41" s="122"/>
      <c r="AB41" s="121"/>
      <c r="AC41" s="121"/>
      <c r="AD41" s="121"/>
      <c r="AE41" s="122"/>
      <c r="AF41" s="121"/>
      <c r="AG41" s="121"/>
      <c r="AH41" s="121"/>
      <c r="AI41" s="122"/>
      <c r="AJ41" s="121"/>
      <c r="AK41" s="121"/>
      <c r="AL41" s="121"/>
    </row>
    <row r="42" spans="1:38" s="18" customFormat="1" x14ac:dyDescent="0.25">
      <c r="A42" s="19"/>
      <c r="B42" s="276" t="s">
        <v>430</v>
      </c>
      <c r="C42" s="122"/>
      <c r="D42" s="121"/>
      <c r="E42" s="112"/>
      <c r="F42" s="121"/>
      <c r="G42" s="122"/>
      <c r="H42" s="121"/>
      <c r="I42" s="112"/>
      <c r="J42" s="121"/>
      <c r="K42" s="122"/>
      <c r="L42" s="121"/>
      <c r="M42" s="121"/>
      <c r="N42" s="121"/>
      <c r="O42" s="122"/>
      <c r="P42" s="121"/>
      <c r="Q42" s="112"/>
      <c r="R42" s="121"/>
      <c r="S42" s="122"/>
      <c r="T42" s="121"/>
      <c r="U42" s="112"/>
      <c r="V42" s="121"/>
      <c r="W42" s="122"/>
      <c r="X42" s="121"/>
      <c r="Y42" s="121"/>
      <c r="Z42" s="121"/>
      <c r="AA42" s="122"/>
      <c r="AB42" s="121"/>
      <c r="AC42" s="121"/>
      <c r="AD42" s="121"/>
      <c r="AE42" s="122"/>
      <c r="AF42" s="121"/>
      <c r="AG42" s="121"/>
      <c r="AH42" s="121"/>
      <c r="AI42" s="122"/>
      <c r="AJ42" s="121"/>
      <c r="AK42" s="112"/>
      <c r="AL42" s="121"/>
    </row>
    <row r="43" spans="1:38" s="18" customFormat="1" x14ac:dyDescent="0.25">
      <c r="A43" s="19"/>
      <c r="B43" s="276" t="s">
        <v>431</v>
      </c>
      <c r="C43" s="122"/>
      <c r="D43" s="121"/>
      <c r="E43" s="112"/>
      <c r="F43" s="121"/>
      <c r="G43" s="122"/>
      <c r="H43" s="121"/>
      <c r="I43" s="112"/>
      <c r="J43" s="121"/>
      <c r="K43" s="122"/>
      <c r="L43" s="121"/>
      <c r="M43" s="121"/>
      <c r="N43" s="121"/>
      <c r="O43" s="122"/>
      <c r="P43" s="121"/>
      <c r="Q43" s="112"/>
      <c r="R43" s="121"/>
      <c r="S43" s="122"/>
      <c r="T43" s="121"/>
      <c r="U43" s="112"/>
      <c r="V43" s="121"/>
      <c r="W43" s="122"/>
      <c r="X43" s="121"/>
      <c r="Y43" s="121"/>
      <c r="Z43" s="121"/>
      <c r="AA43" s="122"/>
      <c r="AB43" s="121"/>
      <c r="AC43" s="121"/>
      <c r="AD43" s="121"/>
      <c r="AE43" s="122"/>
      <c r="AF43" s="121"/>
      <c r="AG43" s="121"/>
      <c r="AH43" s="121"/>
      <c r="AI43" s="122"/>
      <c r="AJ43" s="121"/>
      <c r="AK43" s="112"/>
      <c r="AL43" s="121"/>
    </row>
    <row r="44" spans="1:38" s="18" customFormat="1" x14ac:dyDescent="0.25">
      <c r="A44" s="19"/>
      <c r="B44" s="297" t="s">
        <v>432</v>
      </c>
      <c r="C44" s="122"/>
      <c r="D44" s="121"/>
      <c r="E44" s="112"/>
      <c r="F44" s="121"/>
      <c r="G44" s="122"/>
      <c r="H44" s="121"/>
      <c r="I44" s="112"/>
      <c r="J44" s="121"/>
      <c r="K44" s="122"/>
      <c r="L44" s="121"/>
      <c r="M44" s="121"/>
      <c r="N44" s="121"/>
      <c r="O44" s="122"/>
      <c r="P44" s="121"/>
      <c r="Q44" s="112"/>
      <c r="R44" s="121"/>
      <c r="S44" s="122"/>
      <c r="T44" s="121"/>
      <c r="U44" s="112"/>
      <c r="V44" s="121"/>
      <c r="W44" s="122"/>
      <c r="X44" s="121"/>
      <c r="Y44" s="121"/>
      <c r="Z44" s="121"/>
      <c r="AA44" s="122"/>
      <c r="AB44" s="121"/>
      <c r="AC44" s="121"/>
      <c r="AD44" s="121"/>
      <c r="AE44" s="122"/>
      <c r="AF44" s="121"/>
      <c r="AG44" s="121"/>
      <c r="AH44" s="121"/>
      <c r="AI44" s="122"/>
      <c r="AJ44" s="121"/>
      <c r="AK44" s="112"/>
      <c r="AL44" s="121"/>
    </row>
    <row r="45" spans="1:38" s="18" customFormat="1" x14ac:dyDescent="0.25">
      <c r="A45" s="19"/>
      <c r="B45" s="297" t="s">
        <v>433</v>
      </c>
      <c r="C45" s="122"/>
      <c r="D45" s="121"/>
      <c r="E45" s="112"/>
      <c r="F45" s="121"/>
      <c r="G45" s="122"/>
      <c r="H45" s="121"/>
      <c r="I45" s="112"/>
      <c r="J45" s="121"/>
      <c r="K45" s="122"/>
      <c r="L45" s="121"/>
      <c r="M45" s="121"/>
      <c r="N45" s="121"/>
      <c r="O45" s="122"/>
      <c r="P45" s="121"/>
      <c r="Q45" s="112"/>
      <c r="R45" s="121"/>
      <c r="S45" s="122"/>
      <c r="T45" s="121"/>
      <c r="U45" s="112"/>
      <c r="V45" s="121"/>
      <c r="W45" s="122"/>
      <c r="X45" s="121"/>
      <c r="Y45" s="121"/>
      <c r="Z45" s="121"/>
      <c r="AA45" s="122"/>
      <c r="AB45" s="121"/>
      <c r="AC45" s="121"/>
      <c r="AD45" s="121"/>
      <c r="AE45" s="122"/>
      <c r="AF45" s="121"/>
      <c r="AG45" s="121"/>
      <c r="AH45" s="121"/>
      <c r="AI45" s="122"/>
      <c r="AJ45" s="121"/>
      <c r="AK45" s="112"/>
      <c r="AL45" s="121"/>
    </row>
    <row r="46" spans="1:38" s="18" customFormat="1" x14ac:dyDescent="0.25">
      <c r="A46" s="19"/>
      <c r="B46" s="297" t="s">
        <v>434</v>
      </c>
      <c r="C46" s="122"/>
      <c r="D46" s="121"/>
      <c r="E46" s="112"/>
      <c r="F46" s="121"/>
      <c r="G46" s="122"/>
      <c r="H46" s="121"/>
      <c r="I46" s="112"/>
      <c r="J46" s="121"/>
      <c r="K46" s="122"/>
      <c r="L46" s="121"/>
      <c r="M46" s="121"/>
      <c r="N46" s="121"/>
      <c r="O46" s="122"/>
      <c r="P46" s="121"/>
      <c r="Q46" s="112"/>
      <c r="R46" s="121"/>
      <c r="S46" s="122"/>
      <c r="T46" s="121"/>
      <c r="U46" s="112"/>
      <c r="V46" s="121"/>
      <c r="W46" s="122"/>
      <c r="X46" s="121"/>
      <c r="Y46" s="121"/>
      <c r="Z46" s="121"/>
      <c r="AA46" s="122"/>
      <c r="AB46" s="121"/>
      <c r="AC46" s="121"/>
      <c r="AD46" s="121"/>
      <c r="AE46" s="122"/>
      <c r="AF46" s="121"/>
      <c r="AG46" s="121"/>
      <c r="AH46" s="121"/>
      <c r="AI46" s="122"/>
      <c r="AJ46" s="121"/>
      <c r="AK46" s="112"/>
      <c r="AL46" s="121"/>
    </row>
    <row r="47" spans="1:38" s="18" customFormat="1" x14ac:dyDescent="0.25">
      <c r="A47" s="19"/>
      <c r="B47" s="297" t="s">
        <v>435</v>
      </c>
      <c r="C47" s="122"/>
      <c r="D47" s="121"/>
      <c r="E47" s="291"/>
      <c r="F47" s="121"/>
      <c r="G47" s="122"/>
      <c r="H47" s="121"/>
      <c r="I47" s="291"/>
      <c r="J47" s="121"/>
      <c r="K47" s="122"/>
      <c r="L47" s="121"/>
      <c r="M47" s="121"/>
      <c r="N47" s="121"/>
      <c r="O47" s="122"/>
      <c r="P47" s="121"/>
      <c r="Q47" s="291"/>
      <c r="R47" s="121"/>
      <c r="S47" s="122"/>
      <c r="T47" s="121"/>
      <c r="U47" s="291"/>
      <c r="V47" s="121"/>
      <c r="W47" s="122"/>
      <c r="X47" s="121"/>
      <c r="Y47" s="121"/>
      <c r="Z47" s="121"/>
      <c r="AA47" s="122"/>
      <c r="AB47" s="121"/>
      <c r="AC47" s="121"/>
      <c r="AD47" s="121"/>
      <c r="AE47" s="122"/>
      <c r="AF47" s="121"/>
      <c r="AG47" s="121"/>
      <c r="AH47" s="121"/>
      <c r="AI47" s="122"/>
      <c r="AJ47" s="121"/>
      <c r="AK47" s="291"/>
      <c r="AL47" s="121"/>
    </row>
    <row r="48" spans="1:38" s="10" customFormat="1" x14ac:dyDescent="0.25">
      <c r="B48" s="42"/>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row>
    <row r="49" spans="1:12" ht="13.5" customHeight="1" x14ac:dyDescent="0.25">
      <c r="B49" s="84"/>
    </row>
    <row r="52" spans="1:12" ht="13" x14ac:dyDescent="0.25">
      <c r="B52" s="37"/>
    </row>
    <row r="53" spans="1:12" ht="12.75" customHeight="1" x14ac:dyDescent="0.25">
      <c r="B53" s="47"/>
    </row>
    <row r="56" spans="1:12" x14ac:dyDescent="0.25">
      <c r="A56" s="4"/>
      <c r="B56" s="3"/>
      <c r="L56" s="4"/>
    </row>
    <row r="57" spans="1:12" ht="13" x14ac:dyDescent="0.3">
      <c r="A57" s="4"/>
      <c r="B57" s="30"/>
      <c r="L57" s="4"/>
    </row>
  </sheetData>
  <phoneticPr fontId="25" type="noConversion"/>
  <dataValidations xWindow="732" yWindow="474" count="5">
    <dataValidation allowBlank="1" showInputMessage="1" showErrorMessage="1" prompt="Does not accept input from user" sqref="E5:F5 R24 C20:E23 C26:E28 F28 C37:E38 I5:J5 C24:J24 G20:I23 G26:I28 J28 Q34:R34 M5:N5 AI37:AK38 K26:M28 N28 S37:U38 N24 Q5:R5 O26:Q28 R28 Q41 V24 U5:V5 S42:T47 S26:U28 V28 R33 Z24 Y5:Z5 W26:Y28 Z28 AL28 AL24 AK5:AL5 C41:D47 AI4:AL4 AI14:AL14 AI26:AK28 G42:H47 K20:M24 O20:Q24 S20:U24 W20:Y24 E41 R37:R47 G8:J9 AK41 V33 AI30:AK32 S30:U32 O30:Q32 K30:M32 W30:Y32 G30:I32 C30:E32 U34:V34 Y34:Z34 AK34 F35 J33 N33 E34:F34 G37:I38 I34:J34 O37:Q38 M34:N34 Z33 F33 J35 N35 R35 V35 Z35 AL33:AL35 K37:M38 W37:Y38 C4:Z4 C18:Z18 AI18:AL18 AI41:AJ47 Z37:Z47 V37:V47 N37:N47 W41:Y47 O41:P47 F37:F47 J37:J47 G41:I41 AL37:AL47 S41:U41 K41:M47 C14:Z14 K8:Z11 AI20:AK24 AA4:AH47 AI8:AL11" xr:uid="{00000000-0002-0000-0500-000000000000}"/>
    <dataValidation showInputMessage="1" showErrorMessage="1" prompt="Accepts input from user" sqref="C15:D16 C19:D19 F21 AI19:AJ19 G5:H7 G15:H16 S39:U40 G19:H19 J21 O39:Q40 K5:L7 K15:L16 K19:L19 N21 C29:Z29 O5:P7 O15:P16 O19:P19 R21 G39:I40 S5:T7 S15:T16 S19:T19 V21 K39:M40 W5:X7 W15:X16 W19:X19 Z21 AI39:AK40 I42:I47 AI15:AJ16 AL21 Q42:Q47 AK42:AK47 W39:Y40 E42:E47 AI5:AJ7 C39:E40 AI29:AL29 U42:U47 C5:D12 G10:H12 K12:M12 O12:Q12 S12:U12 W12:Y12 AI12:AK12 E12 I12" xr:uid="{00000000-0002-0000-0500-000001000000}"/>
    <dataValidation allowBlank="1" showInputMessage="1" showErrorMessage="1" prompt="Contains a formula" sqref="E15:F16 E19:F19 F20 F22:F23 F26:F27 N12 I15:J16 AI13:AL13 I19:J19 J20 J22:J23 J26:J27 S35:U36 N26:N27 N22:N23 N19:N20 M19 M15:N17 C17:L17 I6:J7 M6:N7 Q15:R17 O17:P17 K33:M33 Q19:R19 R20 R22:R23 R26:R27 V26:V27 O33:Q33 V22:V23 U19:V19 V20 U15:V17 S17:T17 Q6:R7 U6:V7 Y15:Z17 W17:X17 Y19 Z19:Z20 Z22:Z23 Z26:Z27 S33:U33 AI25:AL25 AL26:AL27 AL22:AL23 AK19 AL19:AL20 AK15:AL17 AI17:AJ17 E6:F7 AL30:AL32 Y6:Z7 Z30:Z32 V30:V32 R30:R32 N30:N32 J30:J32 AI35:AK35 F30:F32 K35:M35 C33:E33 G33:I33 W33:Y33 AI36:AL36 C35:E35 O35:Q36 V36:Z36 AI33:AK33 R36 C36:N36 W35:Y35 G35:I35 C13:E13 G13:I13 R12 V12 Z12 AL12 K13:Z13 C25:Z25 F8:F13 E9:E11 J10:J13 I10:I11 AK6:AL7" xr:uid="{00000000-0002-0000-0500-000002000000}"/>
    <dataValidation allowBlank="1" showInputMessage="1" showErrorMessage="1" prompt="Accepts input from user" sqref="E8" xr:uid="{00000000-0002-0000-0500-000003000000}"/>
    <dataValidation showInputMessage="1" showErrorMessage="1" prompt="Contains a formula" sqref="AI34:AJ34 C34:D34 O34:P34 W34:X34 K34:L34 G34:H34 S34:T34" xr:uid="{00000000-0002-0000-0500-000004000000}"/>
  </dataValidations>
  <pageMargins left="0.19" right="0.17" top="0.3" bottom="0.5" header="0.3" footer="0.25"/>
  <pageSetup paperSize="5" fitToWidth="2" orientation="landscape" r:id="rId1"/>
  <headerFooter alignWithMargins="0">
    <oddFooter>&amp;L&amp;F &amp;C Page &amp;P of &amp;N&amp;R[&amp;A]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L32"/>
  <sheetViews>
    <sheetView zoomScale="80" zoomScaleNormal="80" workbookViewId="0">
      <pane xSplit="2" ySplit="3" topLeftCell="C4" activePane="bottomRight" state="frozen"/>
      <selection sqref="A1:XFD1048576"/>
      <selection pane="topRight" sqref="A1:XFD1048576"/>
      <selection pane="bottomLeft" sqref="A1:XFD1048576"/>
      <selection pane="bottomRight" activeCell="F24" sqref="F24"/>
    </sheetView>
  </sheetViews>
  <sheetFormatPr defaultColWidth="0" defaultRowHeight="12.5" zeroHeight="1" x14ac:dyDescent="0.25"/>
  <cols>
    <col min="1" max="1" width="1.54296875" style="5" hidden="1" customWidth="1"/>
    <col min="2" max="2" width="71" style="3" customWidth="1"/>
    <col min="3" max="8" width="18.08984375" style="3" customWidth="1"/>
    <col min="9" max="9" width="18.08984375" style="1" customWidth="1"/>
    <col min="10" max="11" width="18.08984375" style="3" customWidth="1"/>
    <col min="12" max="12" width="9.453125" style="3" customWidth="1"/>
    <col min="13" max="16384" width="9.453125" style="3" hidden="1"/>
  </cols>
  <sheetData>
    <row r="1" spans="2:11" ht="19" x14ac:dyDescent="0.25">
      <c r="B1" s="79" t="s">
        <v>341</v>
      </c>
    </row>
    <row r="2" spans="2:11" x14ac:dyDescent="0.25"/>
    <row r="3" spans="2:11" s="8" customFormat="1" ht="56" x14ac:dyDescent="0.25">
      <c r="B3" s="285" t="s">
        <v>279</v>
      </c>
      <c r="C3" s="287" t="s">
        <v>317</v>
      </c>
      <c r="D3" s="289" t="s">
        <v>318</v>
      </c>
      <c r="E3" s="289" t="s">
        <v>319</v>
      </c>
      <c r="F3" s="289" t="s">
        <v>320</v>
      </c>
      <c r="G3" s="289" t="s">
        <v>321</v>
      </c>
      <c r="H3" s="289" t="s">
        <v>322</v>
      </c>
      <c r="I3" s="289" t="s">
        <v>323</v>
      </c>
      <c r="J3" s="288" t="s">
        <v>324</v>
      </c>
      <c r="K3" s="289" t="s">
        <v>325</v>
      </c>
    </row>
    <row r="4" spans="2:11" s="5" customFormat="1" ht="16.5" x14ac:dyDescent="0.35">
      <c r="B4" s="301" t="s">
        <v>443</v>
      </c>
      <c r="C4" s="184">
        <f>'Pt 1 Summary of Data'!$E$56+'Pt 1 Summary of Data'!$G$56-'Pt 1 Summary of Data'!$H$56</f>
        <v>0</v>
      </c>
      <c r="D4" s="185">
        <f>'Pt 1 Summary of Data'!$J$56+'Pt 1 Summary of Data'!$L$56-'Pt 1 Summary of Data'!$M$56</f>
        <v>0</v>
      </c>
      <c r="E4" s="185">
        <f>'Pt 1 Summary of Data'!$O$56+'Pt 1 Summary of Data'!$Q$56-'Pt 1 Summary of Data'!$R$56</f>
        <v>0</v>
      </c>
      <c r="F4" s="185">
        <f>'Pt 1 Summary of Data'!$T$56</f>
        <v>0</v>
      </c>
      <c r="G4" s="185">
        <f>'Pt 1 Summary of Data'!$W$56</f>
        <v>0</v>
      </c>
      <c r="H4" s="185">
        <f>'Pt 1 Summary of Data'!$Z$56</f>
        <v>0</v>
      </c>
      <c r="I4" s="186"/>
      <c r="J4" s="186"/>
      <c r="K4" s="322">
        <f>'Pt 1 Summary of Data'!$AM$56+'Pt 1 Summary of Data'!$AO$56-'Pt 1 Summary of Data'!$AP$56</f>
        <v>0</v>
      </c>
    </row>
    <row r="5" spans="2:11" ht="17" thickBot="1" x14ac:dyDescent="0.4">
      <c r="B5" s="301" t="s">
        <v>273</v>
      </c>
      <c r="C5" s="187"/>
      <c r="D5" s="188"/>
      <c r="E5" s="188"/>
      <c r="F5" s="188"/>
      <c r="G5" s="188"/>
      <c r="H5" s="188"/>
      <c r="I5" s="188"/>
      <c r="J5" s="188"/>
      <c r="K5" s="323"/>
    </row>
    <row r="6" spans="2:11" ht="13" thickTop="1" x14ac:dyDescent="0.25">
      <c r="B6" s="298" t="s">
        <v>81</v>
      </c>
      <c r="C6" s="189"/>
      <c r="D6" s="190"/>
      <c r="E6" s="148"/>
      <c r="F6" s="191"/>
      <c r="G6" s="190"/>
      <c r="H6" s="148"/>
      <c r="I6" s="192"/>
      <c r="J6" s="192"/>
      <c r="K6" s="191"/>
    </row>
    <row r="7" spans="2:11" x14ac:dyDescent="0.25">
      <c r="B7" s="273" t="s">
        <v>82</v>
      </c>
      <c r="C7" s="193"/>
      <c r="D7" s="194"/>
      <c r="E7" s="153"/>
      <c r="F7" s="194"/>
      <c r="G7" s="194"/>
      <c r="H7" s="153"/>
      <c r="I7" s="195"/>
      <c r="J7" s="195"/>
      <c r="K7" s="324"/>
    </row>
    <row r="8" spans="2:11" x14ac:dyDescent="0.25">
      <c r="B8" s="273" t="s">
        <v>83</v>
      </c>
      <c r="C8" s="196"/>
      <c r="D8" s="194"/>
      <c r="E8" s="153"/>
      <c r="F8" s="186"/>
      <c r="G8" s="194"/>
      <c r="H8" s="153"/>
      <c r="I8" s="195"/>
      <c r="J8" s="195"/>
      <c r="K8" s="325"/>
    </row>
    <row r="9" spans="2:11" ht="13.5" customHeight="1" x14ac:dyDescent="0.25">
      <c r="B9" s="273" t="s">
        <v>84</v>
      </c>
      <c r="C9" s="193"/>
      <c r="D9" s="194"/>
      <c r="E9" s="153"/>
      <c r="F9" s="194"/>
      <c r="G9" s="194"/>
      <c r="H9" s="153"/>
      <c r="I9" s="195"/>
      <c r="J9" s="195"/>
      <c r="K9" s="324"/>
    </row>
    <row r="10" spans="2:11" ht="17" thickBot="1" x14ac:dyDescent="0.4">
      <c r="B10" s="301" t="s">
        <v>274</v>
      </c>
      <c r="C10" s="166"/>
      <c r="D10" s="168"/>
      <c r="E10" s="168"/>
      <c r="F10" s="168"/>
      <c r="G10" s="168"/>
      <c r="H10" s="168"/>
      <c r="I10" s="168"/>
      <c r="J10" s="168"/>
      <c r="K10" s="326"/>
    </row>
    <row r="11" spans="2:11" s="5" customFormat="1" ht="13" thickTop="1" x14ac:dyDescent="0.25">
      <c r="B11" s="298" t="s">
        <v>436</v>
      </c>
      <c r="C11" s="197">
        <f>IFERROR(IF(AND('Pt 3 MLR and Rebate Calculation'!$F$36&lt;&gt;"",'Pt 3 MLR and Rebate Calculation'!$F$36&gt;0),MIN('Pt 3 MLR and Rebate Calculation'!$F$36,'Pt 3 MLR and Rebate Calculation'!$F$32),'Pt 3 MLR and Rebate Calculation'!$F$32),"")</f>
        <v>0</v>
      </c>
      <c r="D11" s="198">
        <f>IFERROR(IF(AND('Pt 3 MLR and Rebate Calculation'!$J$36&lt;&gt;"",'Pt 3 MLR and Rebate Calculation'!$J$36&gt;0),MIN('Pt 3 MLR and Rebate Calculation'!$J$36,'Pt 3 MLR and Rebate Calculation'!$J$32),'Pt 3 MLR and Rebate Calculation'!$J$32),"")</f>
        <v>0</v>
      </c>
      <c r="E11" s="198">
        <f>IFERROR(IF(AND('Pt 3 MLR and Rebate Calculation'!$N$36&lt;&gt;"",'Pt 3 MLR and Rebate Calculation'!$N$36&gt;0),MIN('Pt 3 MLR and Rebate Calculation'!$N$36,'Pt 3 MLR and Rebate Calculation'!$N$32),'Pt 3 MLR and Rebate Calculation'!$N$32),"")</f>
        <v>0</v>
      </c>
      <c r="F11" s="198">
        <f>IFERROR(IF(AND('Pt 3 MLR and Rebate Calculation'!$R$36&lt;&gt;"",'Pt 3 MLR and Rebate Calculation'!$R$36&gt;0),MIN('Pt 3 MLR and Rebate Calculation'!$R$36,'Pt 3 MLR and Rebate Calculation'!$R$32),'Pt 3 MLR and Rebate Calculation'!$R$32),"")</f>
        <v>0</v>
      </c>
      <c r="G11" s="198">
        <f>IFERROR(IF(AND('Pt 3 MLR and Rebate Calculation'!$V$36&lt;&gt;"",'Pt 3 MLR and Rebate Calculation'!$V$36&gt;0),MIN('Pt 3 MLR and Rebate Calculation'!$V$36,'Pt 3 MLR and Rebate Calculation'!$V$32),'Pt 3 MLR and Rebate Calculation'!$V$32),"")</f>
        <v>0</v>
      </c>
      <c r="H11" s="198">
        <f>IFERROR(IF(AND('Pt 3 MLR and Rebate Calculation'!$Z$36&lt;&gt;"",'Pt 3 MLR and Rebate Calculation'!$Z$36&gt;0),MIN('Pt 3 MLR and Rebate Calculation'!$Z$36,'Pt 3 MLR and Rebate Calculation'!$Z$32),'Pt 3 MLR and Rebate Calculation'!$Z$32),"")</f>
        <v>0</v>
      </c>
      <c r="I11" s="199"/>
      <c r="J11" s="199"/>
      <c r="K11" s="198">
        <f>IFERROR(IF(AND('Pt 3 MLR and Rebate Calculation'!$AL$36&lt;&gt;"",'Pt 3 MLR and Rebate Calculation'!$AL$36&gt;0),MIN('Pt 3 MLR and Rebate Calculation'!$AL$36,'Pt 3 MLR and Rebate Calculation'!$AL$32),'Pt 3 MLR and Rebate Calculation'!$AL$32),"")</f>
        <v>0</v>
      </c>
    </row>
    <row r="12" spans="2:11" x14ac:dyDescent="0.25">
      <c r="B12" s="299" t="s">
        <v>74</v>
      </c>
      <c r="C12" s="111"/>
      <c r="D12" s="115"/>
      <c r="E12" s="200"/>
      <c r="F12" s="201"/>
      <c r="G12" s="201"/>
      <c r="H12" s="201"/>
      <c r="I12" s="202"/>
      <c r="J12" s="202"/>
      <c r="K12" s="327"/>
    </row>
    <row r="13" spans="2:11" x14ac:dyDescent="0.25">
      <c r="B13" s="299" t="s">
        <v>75</v>
      </c>
      <c r="C13" s="111"/>
      <c r="D13" s="115"/>
      <c r="E13" s="200"/>
      <c r="F13" s="201"/>
      <c r="G13" s="201"/>
      <c r="H13" s="201"/>
      <c r="I13" s="202"/>
      <c r="J13" s="202"/>
      <c r="K13" s="327"/>
    </row>
    <row r="14" spans="2:11" x14ac:dyDescent="0.25">
      <c r="B14" s="299" t="s">
        <v>76</v>
      </c>
      <c r="C14" s="111"/>
      <c r="D14" s="115"/>
      <c r="E14" s="200"/>
      <c r="F14" s="201"/>
      <c r="G14" s="201"/>
      <c r="H14" s="201"/>
      <c r="I14" s="202"/>
      <c r="J14" s="202"/>
      <c r="K14" s="327"/>
    </row>
    <row r="15" spans="2:11" x14ac:dyDescent="0.25">
      <c r="B15" s="299" t="s">
        <v>473</v>
      </c>
      <c r="C15" s="111"/>
      <c r="D15" s="115"/>
      <c r="E15" s="200"/>
      <c r="F15" s="201"/>
      <c r="G15" s="201"/>
      <c r="H15" s="201"/>
      <c r="I15" s="202"/>
      <c r="J15" s="202"/>
      <c r="K15" s="327"/>
    </row>
    <row r="16" spans="2:11" ht="17" thickBot="1" x14ac:dyDescent="0.4">
      <c r="B16" s="301" t="s">
        <v>275</v>
      </c>
      <c r="C16" s="166"/>
      <c r="D16" s="168"/>
      <c r="E16" s="168"/>
      <c r="F16" s="168"/>
      <c r="G16" s="168"/>
      <c r="H16" s="168"/>
      <c r="I16" s="168"/>
      <c r="J16" s="168"/>
      <c r="K16" s="326"/>
    </row>
    <row r="17" spans="2:12" s="5" customFormat="1" ht="13" thickTop="1" x14ac:dyDescent="0.25">
      <c r="B17" s="298" t="s">
        <v>176</v>
      </c>
      <c r="C17" s="134"/>
      <c r="D17" s="136"/>
      <c r="E17" s="203"/>
      <c r="F17" s="204"/>
      <c r="G17" s="204"/>
      <c r="H17" s="204"/>
      <c r="I17" s="199"/>
      <c r="J17" s="199"/>
      <c r="K17" s="204"/>
    </row>
    <row r="18" spans="2:12" s="5" customFormat="1" x14ac:dyDescent="0.25">
      <c r="B18" s="299" t="s">
        <v>173</v>
      </c>
      <c r="C18" s="111"/>
      <c r="D18" s="115"/>
      <c r="E18" s="200"/>
      <c r="F18" s="201"/>
      <c r="G18" s="201"/>
      <c r="H18" s="201"/>
      <c r="I18" s="202"/>
      <c r="J18" s="202"/>
      <c r="K18" s="327"/>
    </row>
    <row r="19" spans="2:12" ht="25" x14ac:dyDescent="0.25">
      <c r="B19" s="273" t="s">
        <v>177</v>
      </c>
      <c r="C19" s="252"/>
      <c r="D19" s="206"/>
      <c r="E19" s="206"/>
      <c r="F19" s="253"/>
      <c r="G19" s="206"/>
      <c r="H19" s="206"/>
      <c r="I19" s="207"/>
      <c r="J19" s="207"/>
      <c r="K19" s="328"/>
    </row>
    <row r="20" spans="2:12" ht="13.75" customHeight="1" x14ac:dyDescent="0.25">
      <c r="B20" s="273" t="s">
        <v>178</v>
      </c>
      <c r="C20" s="208"/>
      <c r="D20" s="205"/>
      <c r="E20" s="206"/>
      <c r="F20" s="209"/>
      <c r="G20" s="205"/>
      <c r="H20" s="206"/>
      <c r="I20" s="207"/>
      <c r="J20" s="207"/>
      <c r="K20" s="329"/>
    </row>
    <row r="21" spans="2:12" ht="25" x14ac:dyDescent="0.25">
      <c r="B21" s="273" t="s">
        <v>179</v>
      </c>
      <c r="C21" s="252"/>
      <c r="D21" s="206"/>
      <c r="E21" s="206"/>
      <c r="F21" s="253"/>
      <c r="G21" s="206"/>
      <c r="H21" s="206"/>
      <c r="I21" s="207"/>
      <c r="J21" s="207"/>
      <c r="K21" s="328"/>
    </row>
    <row r="22" spans="2:12" ht="13.75" customHeight="1" x14ac:dyDescent="0.25">
      <c r="B22" s="273" t="s">
        <v>180</v>
      </c>
      <c r="C22" s="208"/>
      <c r="D22" s="205"/>
      <c r="E22" s="206"/>
      <c r="F22" s="209"/>
      <c r="G22" s="205"/>
      <c r="H22" s="206"/>
      <c r="I22" s="207"/>
      <c r="J22" s="207"/>
      <c r="K22" s="329"/>
    </row>
    <row r="23" spans="2:12" s="5" customFormat="1" ht="13" thickBot="1" x14ac:dyDescent="0.3">
      <c r="B23" s="320" t="s">
        <v>181</v>
      </c>
      <c r="C23" s="174"/>
      <c r="D23" s="210"/>
      <c r="E23" s="211"/>
      <c r="F23" s="212"/>
      <c r="G23" s="212"/>
      <c r="H23" s="212"/>
      <c r="I23" s="213"/>
      <c r="J23" s="213"/>
      <c r="K23" s="330"/>
    </row>
    <row r="24" spans="2:12" s="5" customFormat="1" ht="99.9" customHeight="1" x14ac:dyDescent="0.25">
      <c r="B24" s="321" t="s">
        <v>182</v>
      </c>
      <c r="C24" s="247"/>
      <c r="D24" s="248"/>
      <c r="E24" s="248"/>
      <c r="F24" s="248"/>
      <c r="G24" s="248"/>
      <c r="H24" s="248"/>
      <c r="I24" s="248"/>
      <c r="J24" s="248"/>
      <c r="K24" s="248"/>
    </row>
    <row r="25" spans="2:12" s="5" customFormat="1" ht="99.9" customHeight="1" x14ac:dyDescent="0.25">
      <c r="B25" s="331" t="s">
        <v>183</v>
      </c>
      <c r="C25" s="332"/>
      <c r="D25" s="333"/>
      <c r="E25" s="333"/>
      <c r="F25" s="333"/>
      <c r="G25" s="333"/>
      <c r="H25" s="333"/>
      <c r="I25" s="333"/>
      <c r="J25" s="333"/>
      <c r="K25" s="333"/>
      <c r="L25" s="2"/>
    </row>
    <row r="26" spans="2:12" x14ac:dyDescent="0.25">
      <c r="I26" s="3"/>
    </row>
    <row r="27" spans="2:12" ht="13.5" customHeight="1" x14ac:dyDescent="0.25">
      <c r="B27" s="37"/>
      <c r="C27" s="37"/>
      <c r="I27" s="3"/>
    </row>
    <row r="28" spans="2:12" x14ac:dyDescent="0.25">
      <c r="I28" s="3"/>
    </row>
    <row r="29" spans="2:12" hidden="1" x14ac:dyDescent="0.25">
      <c r="I29" s="3"/>
    </row>
    <row r="30" spans="2:12" hidden="1" x14ac:dyDescent="0.25">
      <c r="I30" s="3"/>
    </row>
    <row r="31" spans="2:12" hidden="1" x14ac:dyDescent="0.25">
      <c r="I31" s="3"/>
    </row>
    <row r="32" spans="2:12" hidden="1" x14ac:dyDescent="0.25"/>
  </sheetData>
  <phoneticPr fontId="23" type="noConversion"/>
  <dataValidations count="4">
    <dataValidation showInputMessage="1" showErrorMessage="1" prompt="Accepts input from user" sqref="K23 D6:E9 C7 C9 K21 C17:H19 G20:H23 D20:E23 F21 F23 C21 C23:C25 F7 F9 G6:H9 C12:H15 K7 K9 K17:K19 K12:K15" xr:uid="{00000000-0002-0000-0600-000000000000}"/>
    <dataValidation allowBlank="1" showInputMessage="1" showErrorMessage="1" prompt="Does not accept input from user" sqref="I4:J23 C5:H5 C6 C8 F6 F8 C10:H10 C16:H16 F20 F22 C20 C22 K22 K20 K16 K10 K8 K5:K6" xr:uid="{00000000-0002-0000-0600-000001000000}"/>
    <dataValidation showInputMessage="1" showErrorMessage="1" prompt="Contains a formula" sqref="K11 K4 C4:H4 C11:H11" xr:uid="{00000000-0002-0000-0600-000002000000}"/>
    <dataValidation showInputMessage="1" showErrorMessage="1" prompt="Does not accept input from user" sqref="D24:K25" xr:uid="{00000000-0002-0000-0600-000003000000}"/>
  </dataValidations>
  <pageMargins left="0.25" right="0.25" top="0.5" bottom="0.35" header="0.3" footer="0.2"/>
  <pageSetup scale="44" fitToHeight="0" orientation="landscape" r:id="rId1"/>
  <headerFooter alignWithMargins="0">
    <oddFooter>&amp;L&amp;F &amp;C Page &amp;P of &amp;N&amp;R[&amp;A]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7030A0"/>
  </sheetPr>
  <dimension ref="A1:L218"/>
  <sheetViews>
    <sheetView topLeftCell="B37" zoomScale="80" zoomScaleNormal="80" workbookViewId="0">
      <selection activeCell="B48" sqref="B48"/>
    </sheetView>
  </sheetViews>
  <sheetFormatPr defaultColWidth="0" defaultRowHeight="12.5" zeroHeight="1" x14ac:dyDescent="0.25"/>
  <cols>
    <col min="1" max="1" width="1.54296875" style="5" hidden="1" customWidth="1"/>
    <col min="2" max="2" width="81.453125" style="3" customWidth="1"/>
    <col min="3" max="3" width="30.36328125" style="3" customWidth="1"/>
    <col min="4" max="4" width="12.08984375" style="3" customWidth="1"/>
    <col min="5" max="5" width="12.08984375" style="3" hidden="1" customWidth="1"/>
    <col min="6" max="6" width="3.453125" style="3" hidden="1" customWidth="1"/>
    <col min="7" max="7" width="13.453125" style="3" hidden="1" customWidth="1"/>
    <col min="8" max="8" width="14.08984375" style="3" hidden="1" customWidth="1"/>
    <col min="9" max="9" width="4.453125" style="3" hidden="1" customWidth="1"/>
    <col min="10" max="10" width="15.453125" style="3" hidden="1" customWidth="1"/>
    <col min="11" max="11" width="18.08984375" style="3" hidden="1" customWidth="1"/>
    <col min="12" max="12" width="12.453125" style="3" hidden="1" customWidth="1"/>
    <col min="13" max="16384" width="9.453125" style="3" hidden="1"/>
  </cols>
  <sheetData>
    <row r="1" spans="1:12" ht="19" x14ac:dyDescent="0.25">
      <c r="B1" s="79" t="s">
        <v>342</v>
      </c>
    </row>
    <row r="2" spans="1:12" s="10" customFormat="1" ht="13" x14ac:dyDescent="0.3">
      <c r="B2" s="20"/>
      <c r="C2" s="15"/>
      <c r="D2" s="21"/>
      <c r="E2" s="22"/>
      <c r="F2" s="22"/>
      <c r="G2" s="21"/>
      <c r="H2" s="23"/>
      <c r="I2" s="23"/>
      <c r="J2" s="21"/>
      <c r="K2" s="24"/>
      <c r="L2" s="24"/>
    </row>
    <row r="3" spans="1:12" s="4" customFormat="1" ht="19" x14ac:dyDescent="0.3">
      <c r="A3" s="8"/>
      <c r="B3" s="335" t="s">
        <v>279</v>
      </c>
      <c r="C3" s="336" t="s">
        <v>77</v>
      </c>
      <c r="D3" s="13"/>
      <c r="E3" s="13"/>
      <c r="F3" s="13"/>
      <c r="G3" s="13"/>
      <c r="H3" s="13"/>
      <c r="I3" s="14"/>
      <c r="J3" s="13"/>
      <c r="K3" s="13"/>
      <c r="L3" s="13"/>
    </row>
    <row r="4" spans="1:12" s="2" customFormat="1" ht="27" customHeight="1" x14ac:dyDescent="0.3">
      <c r="A4" s="26"/>
      <c r="B4" s="337" t="s">
        <v>184</v>
      </c>
      <c r="C4" s="338"/>
      <c r="D4" s="27"/>
      <c r="E4" s="27"/>
      <c r="F4" s="27"/>
      <c r="G4" s="27"/>
      <c r="H4" s="27"/>
      <c r="I4" s="27"/>
      <c r="J4" s="27"/>
      <c r="K4" s="27"/>
    </row>
    <row r="5" spans="1:12" s="2" customFormat="1" x14ac:dyDescent="0.25">
      <c r="B5" s="59"/>
      <c r="C5" s="59"/>
    </row>
    <row r="6" spans="1:12" s="5" customFormat="1" ht="24.75" customHeight="1" x14ac:dyDescent="0.3">
      <c r="B6" s="57" t="s">
        <v>169</v>
      </c>
      <c r="C6" s="39"/>
      <c r="D6" s="40"/>
      <c r="E6" s="40"/>
      <c r="F6" s="40"/>
      <c r="G6" s="40"/>
      <c r="H6" s="40"/>
      <c r="I6" s="40"/>
      <c r="J6" s="40"/>
    </row>
    <row r="7" spans="1:12" s="5" customFormat="1" x14ac:dyDescent="0.25">
      <c r="B7" s="340" t="s">
        <v>64</v>
      </c>
      <c r="C7" s="28"/>
      <c r="D7" s="29"/>
      <c r="E7" s="29"/>
      <c r="F7" s="29"/>
      <c r="G7" s="29"/>
      <c r="H7" s="29"/>
      <c r="I7" s="27"/>
      <c r="J7" s="27"/>
      <c r="K7" s="2"/>
    </row>
    <row r="8" spans="1:12" s="5" customFormat="1" ht="18" customHeight="1" x14ac:dyDescent="0.25">
      <c r="B8" s="339"/>
      <c r="C8" s="28"/>
      <c r="D8" s="29"/>
      <c r="E8" s="29"/>
      <c r="F8" s="29"/>
      <c r="G8" s="29"/>
      <c r="H8" s="29"/>
      <c r="I8" s="27"/>
      <c r="J8" s="27"/>
      <c r="K8" s="2"/>
    </row>
    <row r="9" spans="1:12" s="5" customFormat="1" ht="18" customHeight="1" x14ac:dyDescent="0.25">
      <c r="B9" s="339"/>
      <c r="C9" s="28"/>
      <c r="D9" s="29"/>
      <c r="E9" s="29"/>
      <c r="F9" s="29"/>
      <c r="G9" s="29"/>
      <c r="H9" s="29"/>
      <c r="I9" s="27"/>
      <c r="J9" s="27"/>
      <c r="K9" s="2"/>
    </row>
    <row r="10" spans="1:12" s="5" customFormat="1" ht="18" customHeight="1" x14ac:dyDescent="0.25">
      <c r="B10" s="339"/>
      <c r="C10" s="28"/>
      <c r="D10" s="29"/>
      <c r="E10" s="29"/>
      <c r="F10" s="29"/>
      <c r="G10" s="29"/>
      <c r="H10" s="29"/>
      <c r="I10" s="27"/>
      <c r="J10" s="27"/>
      <c r="K10" s="2"/>
    </row>
    <row r="11" spans="1:12" s="5" customFormat="1" ht="18" customHeight="1" x14ac:dyDescent="0.25">
      <c r="B11" s="339"/>
      <c r="C11" s="28"/>
      <c r="D11" s="29"/>
      <c r="E11" s="29"/>
      <c r="F11" s="29"/>
      <c r="G11" s="29"/>
      <c r="H11" s="29"/>
      <c r="I11" s="27"/>
      <c r="J11" s="27"/>
      <c r="K11" s="2"/>
    </row>
    <row r="12" spans="1:12" s="5" customFormat="1" ht="18" customHeight="1" x14ac:dyDescent="0.25">
      <c r="B12" s="339"/>
      <c r="C12" s="28"/>
      <c r="D12" s="29"/>
      <c r="E12" s="29"/>
      <c r="F12" s="29"/>
      <c r="G12" s="29"/>
      <c r="H12" s="29"/>
      <c r="I12" s="27"/>
      <c r="J12" s="27"/>
      <c r="K12" s="2"/>
    </row>
    <row r="13" spans="1:12" s="5" customFormat="1" ht="18" customHeight="1" x14ac:dyDescent="0.25">
      <c r="B13" s="339"/>
      <c r="C13" s="28"/>
      <c r="D13" s="29"/>
      <c r="E13" s="29"/>
      <c r="F13" s="29"/>
      <c r="G13" s="29"/>
      <c r="H13" s="29"/>
      <c r="I13" s="27"/>
      <c r="J13" s="27"/>
      <c r="K13" s="2"/>
    </row>
    <row r="14" spans="1:12" s="5" customFormat="1" ht="18" customHeight="1" x14ac:dyDescent="0.25">
      <c r="B14" s="339"/>
      <c r="C14" s="28"/>
      <c r="D14" s="29"/>
      <c r="E14" s="29"/>
      <c r="F14" s="29"/>
      <c r="G14" s="29"/>
      <c r="H14" s="29"/>
      <c r="I14" s="27"/>
      <c r="J14" s="27"/>
      <c r="K14" s="2"/>
    </row>
    <row r="15" spans="1:12" s="5" customFormat="1" ht="18" customHeight="1" x14ac:dyDescent="0.25">
      <c r="B15" s="339"/>
      <c r="C15" s="28"/>
      <c r="D15" s="29"/>
      <c r="E15" s="29"/>
      <c r="F15" s="29"/>
      <c r="G15" s="29"/>
      <c r="H15" s="29"/>
      <c r="I15" s="27"/>
      <c r="J15" s="27"/>
      <c r="K15" s="2"/>
    </row>
    <row r="16" spans="1:12" s="5" customFormat="1" ht="18" customHeight="1" x14ac:dyDescent="0.25">
      <c r="B16" s="339"/>
      <c r="C16" s="28"/>
      <c r="D16" s="29"/>
      <c r="E16" s="29"/>
      <c r="F16" s="29"/>
      <c r="G16" s="29"/>
      <c r="H16" s="29"/>
      <c r="I16" s="27"/>
      <c r="J16" s="27"/>
      <c r="K16" s="2"/>
    </row>
    <row r="17" spans="2:11" s="5" customFormat="1" ht="18" customHeight="1" x14ac:dyDescent="0.25">
      <c r="B17" s="339"/>
      <c r="C17" s="28"/>
      <c r="D17" s="29"/>
      <c r="E17" s="29"/>
      <c r="F17" s="29"/>
      <c r="G17" s="29"/>
      <c r="H17" s="29"/>
      <c r="I17" s="27"/>
      <c r="J17" s="27"/>
      <c r="K17" s="2"/>
    </row>
    <row r="18" spans="2:11" s="5" customFormat="1" ht="18" customHeight="1" x14ac:dyDescent="0.25">
      <c r="B18" s="341"/>
      <c r="C18" s="28"/>
      <c r="D18" s="29"/>
      <c r="E18" s="29"/>
      <c r="F18" s="29"/>
      <c r="G18" s="29"/>
      <c r="H18" s="29"/>
      <c r="I18" s="27"/>
      <c r="J18" s="27"/>
      <c r="K18" s="2"/>
    </row>
    <row r="19" spans="2:11" s="2" customFormat="1" x14ac:dyDescent="0.25">
      <c r="B19" s="59"/>
      <c r="C19" s="59"/>
    </row>
    <row r="20" spans="2:11" s="5" customFormat="1" ht="28.25" customHeight="1" x14ac:dyDescent="0.3">
      <c r="B20" s="57" t="s">
        <v>170</v>
      </c>
      <c r="C20" s="39"/>
      <c r="D20" s="40"/>
      <c r="E20" s="40"/>
      <c r="F20" s="40"/>
      <c r="G20" s="40"/>
      <c r="H20" s="40"/>
      <c r="I20" s="40"/>
      <c r="J20" s="40"/>
    </row>
    <row r="21" spans="2:11" s="5" customFormat="1" x14ac:dyDescent="0.25">
      <c r="B21" s="340" t="s">
        <v>64</v>
      </c>
      <c r="C21" s="29"/>
      <c r="D21" s="29"/>
      <c r="E21" s="29"/>
      <c r="F21" s="29"/>
      <c r="G21" s="29"/>
      <c r="H21" s="29"/>
      <c r="I21" s="29"/>
      <c r="J21" s="29"/>
    </row>
    <row r="22" spans="2:11" s="5" customFormat="1" ht="18.899999999999999" customHeight="1" x14ac:dyDescent="0.25">
      <c r="B22" s="339"/>
      <c r="C22" s="29"/>
      <c r="D22" s="29"/>
      <c r="E22" s="29"/>
      <c r="F22" s="29"/>
      <c r="G22" s="29"/>
      <c r="H22" s="29"/>
      <c r="I22" s="29"/>
      <c r="J22" s="29"/>
    </row>
    <row r="23" spans="2:11" s="5" customFormat="1" ht="18.899999999999999" customHeight="1" x14ac:dyDescent="0.25">
      <c r="B23" s="339"/>
      <c r="C23" s="29"/>
      <c r="D23" s="29"/>
      <c r="E23" s="29"/>
      <c r="F23" s="29"/>
      <c r="G23" s="29"/>
      <c r="H23" s="29"/>
      <c r="I23" s="29"/>
      <c r="J23" s="29"/>
    </row>
    <row r="24" spans="2:11" s="5" customFormat="1" ht="18.899999999999999" customHeight="1" x14ac:dyDescent="0.25">
      <c r="B24" s="339"/>
      <c r="C24" s="29"/>
      <c r="D24" s="29"/>
      <c r="E24" s="29"/>
      <c r="F24" s="29"/>
      <c r="G24" s="29"/>
      <c r="H24" s="29"/>
      <c r="I24" s="29"/>
      <c r="J24" s="29"/>
    </row>
    <row r="25" spans="2:11" s="5" customFormat="1" ht="18.899999999999999" customHeight="1" x14ac:dyDescent="0.25">
      <c r="B25" s="339"/>
      <c r="C25" s="29"/>
      <c r="D25" s="29"/>
      <c r="E25" s="29"/>
      <c r="F25" s="29"/>
      <c r="G25" s="29"/>
      <c r="H25" s="29"/>
      <c r="I25" s="29"/>
      <c r="J25" s="29"/>
    </row>
    <row r="26" spans="2:11" s="5" customFormat="1" ht="18.899999999999999" customHeight="1" x14ac:dyDescent="0.25">
      <c r="B26" s="339"/>
      <c r="C26" s="29"/>
      <c r="D26" s="29"/>
      <c r="E26" s="29"/>
      <c r="F26" s="29"/>
      <c r="G26" s="29"/>
      <c r="H26" s="29"/>
      <c r="I26" s="29"/>
      <c r="J26" s="29"/>
    </row>
    <row r="27" spans="2:11" s="5" customFormat="1" ht="18.899999999999999" customHeight="1" x14ac:dyDescent="0.25">
      <c r="B27" s="339"/>
      <c r="C27" s="29"/>
      <c r="D27" s="29"/>
      <c r="E27" s="29"/>
      <c r="F27" s="29"/>
      <c r="G27" s="29"/>
      <c r="H27" s="29"/>
      <c r="I27" s="29"/>
      <c r="J27" s="29"/>
    </row>
    <row r="28" spans="2:11" s="5" customFormat="1" ht="18.899999999999999" customHeight="1" x14ac:dyDescent="0.25">
      <c r="B28" s="339"/>
      <c r="C28" s="29"/>
      <c r="D28" s="29"/>
      <c r="E28" s="29"/>
      <c r="F28" s="29"/>
      <c r="G28" s="29"/>
      <c r="H28" s="29"/>
      <c r="I28" s="29"/>
      <c r="J28" s="29"/>
    </row>
    <row r="29" spans="2:11" s="5" customFormat="1" ht="18.899999999999999" customHeight="1" x14ac:dyDescent="0.25">
      <c r="B29" s="339"/>
      <c r="C29" s="29"/>
      <c r="D29" s="29"/>
      <c r="E29" s="29"/>
      <c r="F29" s="29"/>
      <c r="G29" s="29"/>
      <c r="H29" s="29"/>
      <c r="I29" s="29"/>
      <c r="J29" s="29"/>
    </row>
    <row r="30" spans="2:11" s="5" customFormat="1" ht="18.899999999999999" customHeight="1" x14ac:dyDescent="0.25">
      <c r="B30" s="339"/>
      <c r="C30" s="29"/>
      <c r="D30" s="29"/>
      <c r="E30" s="29"/>
      <c r="F30" s="29"/>
      <c r="G30" s="29"/>
      <c r="H30" s="29"/>
      <c r="I30" s="29"/>
      <c r="J30" s="29"/>
    </row>
    <row r="31" spans="2:11" s="5" customFormat="1" ht="18.899999999999999" customHeight="1" x14ac:dyDescent="0.25">
      <c r="B31" s="339"/>
      <c r="C31" s="29"/>
      <c r="D31" s="29"/>
      <c r="E31" s="29"/>
      <c r="F31" s="29"/>
      <c r="G31" s="29"/>
      <c r="H31" s="29"/>
      <c r="I31" s="29"/>
      <c r="J31" s="29"/>
    </row>
    <row r="32" spans="2:11" s="5" customFormat="1" ht="18.899999999999999" customHeight="1" x14ac:dyDescent="0.25">
      <c r="B32" s="341"/>
      <c r="C32" s="29"/>
      <c r="D32" s="29"/>
      <c r="E32" s="29"/>
      <c r="F32" s="29"/>
      <c r="G32" s="29"/>
      <c r="H32" s="29"/>
      <c r="I32" s="29"/>
      <c r="J32" s="29"/>
    </row>
    <row r="33" spans="1:10" s="2" customFormat="1" x14ac:dyDescent="0.25">
      <c r="B33" s="59"/>
      <c r="C33" s="59"/>
    </row>
    <row r="34" spans="1:10" s="5" customFormat="1" ht="45" customHeight="1" x14ac:dyDescent="0.25">
      <c r="B34" s="52" t="s">
        <v>171</v>
      </c>
      <c r="C34" s="53"/>
      <c r="D34" s="40"/>
      <c r="E34" s="40"/>
      <c r="F34" s="40"/>
      <c r="G34" s="40"/>
      <c r="H34" s="40"/>
      <c r="I34" s="40"/>
    </row>
    <row r="35" spans="1:10" s="5" customFormat="1" x14ac:dyDescent="0.25">
      <c r="B35" s="27" t="s">
        <v>78</v>
      </c>
      <c r="C35" s="344" t="s">
        <v>79</v>
      </c>
      <c r="D35" s="40"/>
      <c r="E35" s="40"/>
      <c r="F35" s="40"/>
      <c r="G35" s="40"/>
      <c r="H35" s="40"/>
      <c r="I35" s="40"/>
      <c r="J35" s="40"/>
    </row>
    <row r="36" spans="1:10" s="5" customFormat="1" ht="18" customHeight="1" x14ac:dyDescent="0.25">
      <c r="B36" s="342"/>
      <c r="C36" s="343"/>
      <c r="D36" s="40"/>
      <c r="E36" s="40"/>
      <c r="F36" s="40"/>
      <c r="G36" s="40"/>
      <c r="H36" s="40"/>
      <c r="I36" s="40"/>
    </row>
    <row r="37" spans="1:10" s="5" customFormat="1" ht="18" customHeight="1" x14ac:dyDescent="0.25">
      <c r="B37" s="342"/>
      <c r="C37" s="343"/>
      <c r="D37" s="40"/>
      <c r="E37" s="40"/>
      <c r="F37" s="40"/>
      <c r="G37" s="40"/>
      <c r="H37" s="40"/>
      <c r="I37" s="40"/>
    </row>
    <row r="38" spans="1:10" s="5" customFormat="1" ht="18" customHeight="1" x14ac:dyDescent="0.25">
      <c r="B38" s="342"/>
      <c r="C38" s="343"/>
      <c r="D38" s="40"/>
      <c r="E38" s="40"/>
      <c r="F38" s="40"/>
      <c r="G38" s="40"/>
      <c r="H38" s="40"/>
      <c r="I38" s="40"/>
    </row>
    <row r="39" spans="1:10" s="5" customFormat="1" ht="18" customHeight="1" x14ac:dyDescent="0.25">
      <c r="B39" s="342"/>
      <c r="C39" s="343"/>
      <c r="D39" s="40"/>
      <c r="E39" s="40"/>
      <c r="F39" s="40"/>
      <c r="G39" s="40"/>
      <c r="H39" s="40"/>
      <c r="I39" s="40"/>
    </row>
    <row r="40" spans="1:10" s="5" customFormat="1" ht="18" customHeight="1" x14ac:dyDescent="0.25">
      <c r="B40" s="342"/>
      <c r="C40" s="343"/>
      <c r="D40" s="40"/>
      <c r="E40" s="40"/>
      <c r="F40" s="40"/>
      <c r="G40" s="40"/>
      <c r="H40" s="40"/>
      <c r="I40" s="40"/>
    </row>
    <row r="41" spans="1:10" s="5" customFormat="1" ht="18" customHeight="1" x14ac:dyDescent="0.25">
      <c r="B41" s="342"/>
      <c r="C41" s="343"/>
      <c r="D41" s="40"/>
      <c r="E41" s="40"/>
      <c r="F41" s="40"/>
      <c r="G41" s="40"/>
      <c r="H41" s="40"/>
      <c r="I41" s="40"/>
    </row>
    <row r="42" spans="1:10" s="5" customFormat="1" ht="18" customHeight="1" x14ac:dyDescent="0.25">
      <c r="A42" s="11"/>
      <c r="B42" s="342"/>
      <c r="C42" s="343"/>
      <c r="D42" s="40"/>
      <c r="E42" s="40"/>
      <c r="F42" s="40"/>
      <c r="G42" s="40"/>
      <c r="H42" s="40"/>
      <c r="I42" s="40"/>
    </row>
    <row r="43" spans="1:10" s="5" customFormat="1" ht="18" customHeight="1" x14ac:dyDescent="0.25">
      <c r="B43" s="342"/>
      <c r="C43" s="343"/>
      <c r="D43" s="40"/>
      <c r="E43" s="40"/>
      <c r="F43" s="40"/>
      <c r="G43" s="40"/>
      <c r="H43" s="40"/>
      <c r="I43" s="40"/>
    </row>
    <row r="44" spans="1:10" s="5" customFormat="1" ht="18" customHeight="1" x14ac:dyDescent="0.25">
      <c r="B44" s="342"/>
      <c r="C44" s="343"/>
      <c r="D44" s="40"/>
      <c r="E44" s="40"/>
      <c r="F44" s="40"/>
      <c r="G44" s="40"/>
      <c r="H44" s="40"/>
      <c r="I44" s="40"/>
    </row>
    <row r="45" spans="1:10" s="5" customFormat="1" ht="18" customHeight="1" x14ac:dyDescent="0.25">
      <c r="B45" s="342"/>
      <c r="C45" s="343"/>
      <c r="D45" s="40"/>
      <c r="E45" s="40"/>
      <c r="F45" s="40"/>
      <c r="G45" s="40"/>
      <c r="H45" s="40"/>
      <c r="I45" s="40"/>
    </row>
    <row r="46" spans="1:10" s="5" customFormat="1" ht="18" customHeight="1" x14ac:dyDescent="0.25">
      <c r="B46" s="342"/>
      <c r="C46" s="343"/>
      <c r="D46" s="40"/>
      <c r="E46" s="40"/>
      <c r="F46" s="40"/>
      <c r="G46" s="40"/>
      <c r="H46" s="40"/>
      <c r="I46" s="40"/>
    </row>
    <row r="47" spans="1:10" s="2" customFormat="1" x14ac:dyDescent="0.25">
      <c r="B47" s="59"/>
      <c r="C47" s="59"/>
    </row>
    <row r="48" spans="1:10" s="5" customFormat="1" ht="39" x14ac:dyDescent="0.3">
      <c r="B48" s="54" t="s">
        <v>537</v>
      </c>
      <c r="C48" s="55"/>
      <c r="D48" s="39"/>
      <c r="E48" s="40"/>
      <c r="F48" s="40"/>
      <c r="G48" s="40"/>
      <c r="H48" s="40"/>
      <c r="I48" s="40"/>
    </row>
    <row r="49" spans="2:10" s="5" customFormat="1" x14ac:dyDescent="0.25">
      <c r="B49" s="27" t="s">
        <v>100</v>
      </c>
      <c r="C49" s="344" t="s">
        <v>80</v>
      </c>
      <c r="D49" s="27"/>
      <c r="E49" s="27"/>
      <c r="F49" s="27"/>
      <c r="G49" s="27"/>
      <c r="H49" s="27"/>
      <c r="I49" s="27"/>
      <c r="J49" s="27"/>
    </row>
    <row r="50" spans="2:10" s="5" customFormat="1" ht="18" customHeight="1" x14ac:dyDescent="0.25">
      <c r="B50" s="345"/>
      <c r="C50" s="346"/>
      <c r="D50" s="51"/>
      <c r="E50" s="27"/>
      <c r="F50" s="27"/>
      <c r="G50" s="27"/>
      <c r="H50" s="27"/>
      <c r="I50" s="27"/>
      <c r="J50" s="27"/>
    </row>
    <row r="51" spans="2:10" s="5" customFormat="1" ht="18" customHeight="1" x14ac:dyDescent="0.25">
      <c r="B51" s="345"/>
      <c r="C51" s="346"/>
      <c r="D51" s="51"/>
      <c r="E51" s="27"/>
      <c r="F51" s="27"/>
      <c r="G51" s="27"/>
      <c r="H51" s="27"/>
      <c r="I51" s="27"/>
      <c r="J51" s="27"/>
    </row>
    <row r="52" spans="2:10" s="5" customFormat="1" ht="18" customHeight="1" x14ac:dyDescent="0.25">
      <c r="B52" s="345"/>
      <c r="C52" s="346"/>
      <c r="D52" s="51"/>
      <c r="E52" s="27"/>
      <c r="F52" s="27"/>
      <c r="G52" s="27"/>
      <c r="H52" s="27"/>
      <c r="I52" s="27"/>
      <c r="J52" s="27"/>
    </row>
    <row r="53" spans="2:10" s="5" customFormat="1" ht="18" customHeight="1" x14ac:dyDescent="0.25">
      <c r="B53" s="345"/>
      <c r="C53" s="346"/>
      <c r="D53" s="51"/>
      <c r="E53" s="27"/>
      <c r="F53" s="27"/>
      <c r="G53" s="27"/>
      <c r="H53" s="27"/>
      <c r="I53" s="27"/>
      <c r="J53" s="27"/>
    </row>
    <row r="54" spans="2:10" s="5" customFormat="1" ht="18" customHeight="1" x14ac:dyDescent="0.25">
      <c r="B54" s="345"/>
      <c r="C54" s="346"/>
      <c r="D54" s="51"/>
      <c r="E54" s="27"/>
      <c r="F54" s="27"/>
      <c r="G54" s="27"/>
      <c r="H54" s="27"/>
      <c r="I54" s="27"/>
      <c r="J54" s="27"/>
    </row>
    <row r="55" spans="2:10" s="5" customFormat="1" ht="18" customHeight="1" x14ac:dyDescent="0.25">
      <c r="B55" s="345"/>
      <c r="C55" s="346"/>
      <c r="D55" s="51"/>
      <c r="E55" s="27"/>
      <c r="F55" s="27"/>
      <c r="G55" s="27"/>
      <c r="H55" s="27"/>
      <c r="I55" s="27"/>
      <c r="J55" s="27"/>
    </row>
    <row r="56" spans="2:10" s="5" customFormat="1" ht="18" customHeight="1" x14ac:dyDescent="0.25">
      <c r="B56" s="345"/>
      <c r="C56" s="346"/>
      <c r="D56" s="51"/>
      <c r="E56" s="27"/>
      <c r="F56" s="27"/>
      <c r="G56" s="27"/>
      <c r="H56" s="27"/>
      <c r="I56" s="27"/>
      <c r="J56" s="27"/>
    </row>
    <row r="57" spans="2:10" s="5" customFormat="1" ht="18" customHeight="1" x14ac:dyDescent="0.25">
      <c r="B57" s="345"/>
      <c r="C57" s="346"/>
      <c r="D57" s="51"/>
      <c r="E57" s="27"/>
      <c r="F57" s="27"/>
      <c r="G57" s="27"/>
      <c r="H57" s="27"/>
      <c r="I57" s="27"/>
      <c r="J57" s="27"/>
    </row>
    <row r="58" spans="2:10" s="5" customFormat="1" ht="18" customHeight="1" x14ac:dyDescent="0.25">
      <c r="B58" s="345"/>
      <c r="C58" s="346"/>
      <c r="D58" s="51"/>
      <c r="E58" s="27"/>
      <c r="F58" s="27"/>
      <c r="G58" s="27"/>
      <c r="H58" s="27"/>
      <c r="I58" s="27"/>
      <c r="J58" s="27"/>
    </row>
    <row r="59" spans="2:10" s="5" customFormat="1" ht="18" customHeight="1" x14ac:dyDescent="0.25">
      <c r="B59" s="345"/>
      <c r="C59" s="346"/>
      <c r="D59" s="51"/>
      <c r="E59" s="27"/>
      <c r="F59" s="27"/>
      <c r="G59" s="27"/>
      <c r="H59" s="27"/>
      <c r="I59" s="27"/>
      <c r="J59" s="27"/>
    </row>
    <row r="60" spans="2:10" s="2" customFormat="1" x14ac:dyDescent="0.25">
      <c r="B60" s="59"/>
      <c r="C60" s="59"/>
    </row>
    <row r="61" spans="2:10" s="5" customFormat="1" ht="74.150000000000006" customHeight="1" x14ac:dyDescent="0.25">
      <c r="B61" s="58" t="s">
        <v>172</v>
      </c>
      <c r="C61" s="27"/>
      <c r="D61" s="27"/>
      <c r="E61" s="27"/>
      <c r="F61" s="27"/>
      <c r="G61" s="27"/>
      <c r="H61" s="27"/>
    </row>
    <row r="62" spans="2:10" s="5" customFormat="1" ht="19.5" customHeight="1" x14ac:dyDescent="0.25">
      <c r="B62" s="68"/>
      <c r="C62" s="29"/>
      <c r="D62" s="29"/>
      <c r="E62" s="29"/>
      <c r="F62" s="29"/>
      <c r="G62" s="29"/>
      <c r="H62" s="29"/>
    </row>
    <row r="63" spans="2:10" s="5" customFormat="1" ht="19.5" customHeight="1" x14ac:dyDescent="0.25">
      <c r="B63" s="68"/>
      <c r="C63" s="29"/>
      <c r="D63" s="29"/>
      <c r="E63" s="29"/>
      <c r="F63" s="29"/>
      <c r="G63" s="29"/>
      <c r="H63" s="29"/>
    </row>
    <row r="64" spans="2:10" s="5" customFormat="1" ht="19.5" customHeight="1" x14ac:dyDescent="0.25">
      <c r="B64" s="68"/>
      <c r="C64" s="29"/>
      <c r="D64" s="29"/>
      <c r="E64" s="29"/>
      <c r="F64" s="29"/>
      <c r="G64" s="29"/>
      <c r="H64" s="29"/>
    </row>
    <row r="65" spans="1:3" x14ac:dyDescent="0.25">
      <c r="B65" s="7"/>
    </row>
    <row r="66" spans="1:3" ht="13" hidden="1" x14ac:dyDescent="0.3">
      <c r="B66" s="30"/>
      <c r="C66" s="30"/>
    </row>
    <row r="67" spans="1:3" ht="13" hidden="1" x14ac:dyDescent="0.3">
      <c r="A67" s="30"/>
      <c r="B67" s="37"/>
      <c r="C67" s="37"/>
    </row>
    <row r="68" spans="1:3" ht="13" hidden="1" x14ac:dyDescent="0.3">
      <c r="A68" s="30"/>
      <c r="B68" s="30"/>
      <c r="C68" s="4"/>
    </row>
    <row r="69" spans="1:3" ht="13" hidden="1" x14ac:dyDescent="0.3">
      <c r="B69" s="30"/>
      <c r="C69" s="4"/>
    </row>
    <row r="70" spans="1:3" ht="13" hidden="1" x14ac:dyDescent="0.25">
      <c r="B70" s="37"/>
      <c r="C70" s="37"/>
    </row>
    <row r="71" spans="1:3" ht="13.5" hidden="1" customHeight="1" x14ac:dyDescent="0.25">
      <c r="B71" s="37"/>
      <c r="C71" s="37"/>
    </row>
    <row r="72" spans="1:3" hidden="1" x14ac:dyDescent="0.25">
      <c r="B72" s="7"/>
    </row>
    <row r="73" spans="1:3" hidden="1" x14ac:dyDescent="0.25">
      <c r="B73" s="7"/>
    </row>
    <row r="74" spans="1:3" hidden="1" x14ac:dyDescent="0.25">
      <c r="B74" s="7"/>
    </row>
    <row r="75" spans="1:3" hidden="1" x14ac:dyDescent="0.25">
      <c r="B75" s="7"/>
    </row>
    <row r="76" spans="1:3" hidden="1" x14ac:dyDescent="0.25">
      <c r="B76" s="7"/>
    </row>
    <row r="77" spans="1:3" hidden="1" x14ac:dyDescent="0.25">
      <c r="B77" s="7"/>
    </row>
    <row r="78" spans="1:3" hidden="1" x14ac:dyDescent="0.25">
      <c r="B78" s="7"/>
    </row>
    <row r="79" spans="1:3" hidden="1" x14ac:dyDescent="0.25">
      <c r="B79" s="7"/>
    </row>
    <row r="80" spans="1:3" hidden="1" x14ac:dyDescent="0.25">
      <c r="B80" s="7"/>
    </row>
    <row r="81" spans="2:2" hidden="1" x14ac:dyDescent="0.25">
      <c r="B81" s="7"/>
    </row>
    <row r="82" spans="2:2" hidden="1" x14ac:dyDescent="0.25">
      <c r="B82" s="7"/>
    </row>
    <row r="83" spans="2:2" hidden="1" x14ac:dyDescent="0.25">
      <c r="B83" s="7"/>
    </row>
    <row r="84" spans="2:2" hidden="1" x14ac:dyDescent="0.25">
      <c r="B84" s="7"/>
    </row>
    <row r="85" spans="2:2" hidden="1" x14ac:dyDescent="0.25">
      <c r="B85" s="7"/>
    </row>
    <row r="86" spans="2:2" hidden="1" x14ac:dyDescent="0.25">
      <c r="B86" s="7"/>
    </row>
    <row r="87" spans="2:2" hidden="1" x14ac:dyDescent="0.25">
      <c r="B87" s="7"/>
    </row>
    <row r="88" spans="2:2" hidden="1" x14ac:dyDescent="0.25">
      <c r="B88" s="7"/>
    </row>
    <row r="89" spans="2:2" hidden="1" x14ac:dyDescent="0.25">
      <c r="B89" s="7"/>
    </row>
    <row r="90" spans="2:2" hidden="1" x14ac:dyDescent="0.25">
      <c r="B90" s="7"/>
    </row>
    <row r="91" spans="2:2" hidden="1" x14ac:dyDescent="0.25">
      <c r="B91" s="7"/>
    </row>
    <row r="92" spans="2:2" hidden="1" x14ac:dyDescent="0.25">
      <c r="B92" s="7"/>
    </row>
    <row r="93" spans="2:2" hidden="1" x14ac:dyDescent="0.25">
      <c r="B93" s="7"/>
    </row>
    <row r="94" spans="2:2" hidden="1" x14ac:dyDescent="0.25">
      <c r="B94" s="7"/>
    </row>
    <row r="95" spans="2:2" hidden="1" x14ac:dyDescent="0.25">
      <c r="B95" s="7"/>
    </row>
    <row r="96" spans="2:2" hidden="1" x14ac:dyDescent="0.25">
      <c r="B96" s="7"/>
    </row>
    <row r="97" spans="2:2" hidden="1" x14ac:dyDescent="0.25">
      <c r="B97" s="7"/>
    </row>
    <row r="98" spans="2:2" hidden="1" x14ac:dyDescent="0.25">
      <c r="B98" s="7"/>
    </row>
    <row r="99" spans="2:2" hidden="1" x14ac:dyDescent="0.25">
      <c r="B99" s="7"/>
    </row>
    <row r="100" spans="2:2" hidden="1" x14ac:dyDescent="0.25">
      <c r="B100" s="7"/>
    </row>
    <row r="101" spans="2:2" hidden="1" x14ac:dyDescent="0.25">
      <c r="B101" s="7"/>
    </row>
    <row r="102" spans="2:2" hidden="1" x14ac:dyDescent="0.25">
      <c r="B102" s="7"/>
    </row>
    <row r="103" spans="2:2" hidden="1" x14ac:dyDescent="0.25">
      <c r="B103" s="7"/>
    </row>
    <row r="104" spans="2:2" hidden="1" x14ac:dyDescent="0.25">
      <c r="B104" s="7"/>
    </row>
    <row r="105" spans="2:2" hidden="1" x14ac:dyDescent="0.25">
      <c r="B105" s="7"/>
    </row>
    <row r="106" spans="2:2" hidden="1" x14ac:dyDescent="0.25">
      <c r="B106" s="7"/>
    </row>
    <row r="107" spans="2:2" hidden="1" x14ac:dyDescent="0.25">
      <c r="B107" s="7"/>
    </row>
    <row r="108" spans="2:2" hidden="1" x14ac:dyDescent="0.25">
      <c r="B108" s="7"/>
    </row>
    <row r="109" spans="2:2" hidden="1" x14ac:dyDescent="0.25">
      <c r="B109" s="7"/>
    </row>
    <row r="110" spans="2:2" hidden="1" x14ac:dyDescent="0.25">
      <c r="B110" s="7"/>
    </row>
    <row r="111" spans="2:2" hidden="1" x14ac:dyDescent="0.25">
      <c r="B111" s="7"/>
    </row>
    <row r="112" spans="2:2" hidden="1" x14ac:dyDescent="0.25">
      <c r="B112" s="7"/>
    </row>
    <row r="113" spans="2:2" hidden="1" x14ac:dyDescent="0.25">
      <c r="B113" s="7"/>
    </row>
    <row r="114" spans="2:2" hidden="1" x14ac:dyDescent="0.25">
      <c r="B114" s="7"/>
    </row>
    <row r="115" spans="2:2" hidden="1" x14ac:dyDescent="0.25">
      <c r="B115" s="7"/>
    </row>
    <row r="116" spans="2:2" hidden="1" x14ac:dyDescent="0.25">
      <c r="B116" s="7"/>
    </row>
    <row r="117" spans="2:2" hidden="1" x14ac:dyDescent="0.25">
      <c r="B117" s="7"/>
    </row>
    <row r="118" spans="2:2" hidden="1" x14ac:dyDescent="0.25">
      <c r="B118" s="7"/>
    </row>
    <row r="119" spans="2:2" hidden="1" x14ac:dyDescent="0.25">
      <c r="B119" s="7"/>
    </row>
    <row r="120" spans="2:2" hidden="1" x14ac:dyDescent="0.25">
      <c r="B120" s="7"/>
    </row>
    <row r="121" spans="2:2" hidden="1" x14ac:dyDescent="0.25">
      <c r="B121" s="7"/>
    </row>
    <row r="122" spans="2:2" hidden="1" x14ac:dyDescent="0.25">
      <c r="B122" s="7"/>
    </row>
    <row r="123" spans="2:2" hidden="1" x14ac:dyDescent="0.25">
      <c r="B123" s="7"/>
    </row>
    <row r="124" spans="2:2" hidden="1" x14ac:dyDescent="0.25">
      <c r="B124" s="7"/>
    </row>
    <row r="125" spans="2:2" hidden="1" x14ac:dyDescent="0.25">
      <c r="B125" s="7"/>
    </row>
    <row r="126" spans="2:2" hidden="1" x14ac:dyDescent="0.25">
      <c r="B126" s="7"/>
    </row>
    <row r="127" spans="2:2" hidden="1" x14ac:dyDescent="0.25">
      <c r="B127" s="7"/>
    </row>
    <row r="128" spans="2:2" hidden="1" x14ac:dyDescent="0.25">
      <c r="B128" s="7"/>
    </row>
    <row r="129" spans="2:2" hidden="1" x14ac:dyDescent="0.25">
      <c r="B129" s="7"/>
    </row>
    <row r="130" spans="2:2" hidden="1" x14ac:dyDescent="0.25">
      <c r="B130" s="7"/>
    </row>
    <row r="131" spans="2:2" hidden="1" x14ac:dyDescent="0.25">
      <c r="B131" s="7"/>
    </row>
    <row r="132" spans="2:2" hidden="1" x14ac:dyDescent="0.25">
      <c r="B132" s="7"/>
    </row>
    <row r="133" spans="2:2" hidden="1" x14ac:dyDescent="0.25">
      <c r="B133" s="7"/>
    </row>
    <row r="134" spans="2:2" hidden="1" x14ac:dyDescent="0.25">
      <c r="B134" s="7"/>
    </row>
    <row r="135" spans="2:2" hidden="1" x14ac:dyDescent="0.25">
      <c r="B135" s="7"/>
    </row>
    <row r="136" spans="2:2" hidden="1" x14ac:dyDescent="0.25">
      <c r="B136" s="7"/>
    </row>
    <row r="137" spans="2:2" hidden="1" x14ac:dyDescent="0.25">
      <c r="B137" s="7"/>
    </row>
    <row r="138" spans="2:2" hidden="1" x14ac:dyDescent="0.25">
      <c r="B138" s="7"/>
    </row>
    <row r="139" spans="2:2" hidden="1" x14ac:dyDescent="0.25">
      <c r="B139" s="7"/>
    </row>
    <row r="140" spans="2:2" hidden="1" x14ac:dyDescent="0.25">
      <c r="B140" s="7"/>
    </row>
    <row r="141" spans="2:2" hidden="1" x14ac:dyDescent="0.25">
      <c r="B141" s="7"/>
    </row>
    <row r="142" spans="2:2" hidden="1" x14ac:dyDescent="0.25">
      <c r="B142" s="7"/>
    </row>
    <row r="143" spans="2:2" hidden="1" x14ac:dyDescent="0.25">
      <c r="B143" s="7"/>
    </row>
    <row r="144" spans="2:2" hidden="1" x14ac:dyDescent="0.25">
      <c r="B144" s="7"/>
    </row>
    <row r="145" spans="2:5" hidden="1" x14ac:dyDescent="0.25">
      <c r="B145" s="7"/>
    </row>
    <row r="146" spans="2:5" hidden="1" x14ac:dyDescent="0.25">
      <c r="B146" s="7"/>
    </row>
    <row r="147" spans="2:5" hidden="1" x14ac:dyDescent="0.25">
      <c r="B147" s="7"/>
    </row>
    <row r="148" spans="2:5" hidden="1" x14ac:dyDescent="0.25">
      <c r="B148" s="7"/>
    </row>
    <row r="149" spans="2:5" hidden="1" x14ac:dyDescent="0.25">
      <c r="B149" s="7"/>
    </row>
    <row r="150" spans="2:5" hidden="1" x14ac:dyDescent="0.25">
      <c r="B150" s="7"/>
    </row>
    <row r="151" spans="2:5" hidden="1" x14ac:dyDescent="0.25">
      <c r="B151" s="7"/>
    </row>
    <row r="152" spans="2:5" hidden="1" x14ac:dyDescent="0.25">
      <c r="B152" s="7"/>
    </row>
    <row r="153" spans="2:5" hidden="1" x14ac:dyDescent="0.25">
      <c r="B153" s="7"/>
    </row>
    <row r="154" spans="2:5" hidden="1" x14ac:dyDescent="0.25">
      <c r="B154" s="7"/>
    </row>
    <row r="155" spans="2:5" hidden="1" x14ac:dyDescent="0.25">
      <c r="B155" s="7"/>
    </row>
    <row r="156" spans="2:5" hidden="1" x14ac:dyDescent="0.25">
      <c r="B156" s="7"/>
    </row>
    <row r="157" spans="2:5" hidden="1" x14ac:dyDescent="0.25">
      <c r="B157" s="7"/>
    </row>
    <row r="158" spans="2:5" hidden="1" x14ac:dyDescent="0.25">
      <c r="B158" s="7"/>
      <c r="E158" s="56"/>
    </row>
    <row r="159" spans="2:5" hidden="1" x14ac:dyDescent="0.25">
      <c r="B159" s="7"/>
      <c r="E159" s="56"/>
    </row>
    <row r="160" spans="2:5" hidden="1" x14ac:dyDescent="0.25">
      <c r="B160" s="7"/>
    </row>
    <row r="161" spans="2:2" hidden="1" x14ac:dyDescent="0.25">
      <c r="B161" s="7"/>
    </row>
    <row r="162" spans="2:2" hidden="1" x14ac:dyDescent="0.25">
      <c r="B162" s="7"/>
    </row>
    <row r="163" spans="2:2" hidden="1" x14ac:dyDescent="0.25">
      <c r="B163" s="7"/>
    </row>
    <row r="164" spans="2:2" hidden="1" x14ac:dyDescent="0.25">
      <c r="B164" s="7"/>
    </row>
    <row r="165" spans="2:2" hidden="1" x14ac:dyDescent="0.25">
      <c r="B165" s="7"/>
    </row>
    <row r="166" spans="2:2" hidden="1" x14ac:dyDescent="0.25">
      <c r="B166" s="7"/>
    </row>
    <row r="167" spans="2:2" hidden="1" x14ac:dyDescent="0.25">
      <c r="B167" s="7"/>
    </row>
    <row r="168" spans="2:2" hidden="1" x14ac:dyDescent="0.25">
      <c r="B168" s="7"/>
    </row>
    <row r="169" spans="2:2" hidden="1" x14ac:dyDescent="0.25">
      <c r="B169" s="7"/>
    </row>
    <row r="170" spans="2:2" hidden="1" x14ac:dyDescent="0.25">
      <c r="B170" s="7"/>
    </row>
    <row r="171" spans="2:2" hidden="1" x14ac:dyDescent="0.25">
      <c r="B171" s="7"/>
    </row>
    <row r="172" spans="2:2" hidden="1" x14ac:dyDescent="0.25">
      <c r="B172" s="7"/>
    </row>
    <row r="173" spans="2:2" hidden="1" x14ac:dyDescent="0.25">
      <c r="B173" s="7"/>
    </row>
    <row r="174" spans="2:2" hidden="1" x14ac:dyDescent="0.25">
      <c r="B174" s="7"/>
    </row>
    <row r="175" spans="2:2" hidden="1" x14ac:dyDescent="0.25">
      <c r="B175" s="7"/>
    </row>
    <row r="176" spans="2:2" hidden="1" x14ac:dyDescent="0.25">
      <c r="B176" s="7"/>
    </row>
    <row r="177" spans="2:2" hidden="1" x14ac:dyDescent="0.25">
      <c r="B177" s="7"/>
    </row>
    <row r="178" spans="2:2" hidden="1" x14ac:dyDescent="0.25">
      <c r="B178" s="7"/>
    </row>
    <row r="179" spans="2:2" hidden="1" x14ac:dyDescent="0.25">
      <c r="B179" s="7"/>
    </row>
    <row r="180" spans="2:2" hidden="1" x14ac:dyDescent="0.25">
      <c r="B180" s="7"/>
    </row>
    <row r="181" spans="2:2" hidden="1" x14ac:dyDescent="0.25">
      <c r="B181" s="7"/>
    </row>
    <row r="182" spans="2:2" hidden="1" x14ac:dyDescent="0.25">
      <c r="B182" s="7"/>
    </row>
    <row r="183" spans="2:2" hidden="1" x14ac:dyDescent="0.25">
      <c r="B183" s="7"/>
    </row>
    <row r="184" spans="2:2" hidden="1" x14ac:dyDescent="0.25">
      <c r="B184" s="7"/>
    </row>
    <row r="185" spans="2:2" hidden="1" x14ac:dyDescent="0.25">
      <c r="B185" s="7"/>
    </row>
    <row r="186" spans="2:2" hidden="1" x14ac:dyDescent="0.25">
      <c r="B186" s="7"/>
    </row>
    <row r="187" spans="2:2" hidden="1" x14ac:dyDescent="0.25">
      <c r="B187" s="7"/>
    </row>
    <row r="188" spans="2:2" hidden="1" x14ac:dyDescent="0.25">
      <c r="B188" s="7"/>
    </row>
    <row r="189" spans="2:2" hidden="1" x14ac:dyDescent="0.25">
      <c r="B189" s="7"/>
    </row>
    <row r="190" spans="2:2" hidden="1" x14ac:dyDescent="0.25">
      <c r="B190" s="7"/>
    </row>
    <row r="191" spans="2:2" hidden="1" x14ac:dyDescent="0.25">
      <c r="B191" s="7"/>
    </row>
    <row r="192" spans="2:2" hidden="1" x14ac:dyDescent="0.25">
      <c r="B192" s="7"/>
    </row>
    <row r="193" spans="2:2" hidden="1" x14ac:dyDescent="0.25">
      <c r="B193" s="7"/>
    </row>
    <row r="194" spans="2:2" hidden="1" x14ac:dyDescent="0.25">
      <c r="B194" s="7"/>
    </row>
    <row r="195" spans="2:2" hidden="1" x14ac:dyDescent="0.25">
      <c r="B195" s="7"/>
    </row>
    <row r="196" spans="2:2" hidden="1" x14ac:dyDescent="0.25">
      <c r="B196" s="7"/>
    </row>
    <row r="197" spans="2:2" hidden="1" x14ac:dyDescent="0.25">
      <c r="B197" s="1"/>
    </row>
    <row r="198" spans="2:2" hidden="1" x14ac:dyDescent="0.25">
      <c r="B198" s="7"/>
    </row>
    <row r="199" spans="2:2" hidden="1" x14ac:dyDescent="0.25">
      <c r="B199" s="7"/>
    </row>
    <row r="200" spans="2:2" hidden="1" x14ac:dyDescent="0.25">
      <c r="B200" s="7"/>
    </row>
    <row r="201" spans="2:2" hidden="1" x14ac:dyDescent="0.25">
      <c r="B201" s="7"/>
    </row>
    <row r="202" spans="2:2" hidden="1" x14ac:dyDescent="0.25">
      <c r="B202" s="7"/>
    </row>
    <row r="203" spans="2:2" hidden="1" x14ac:dyDescent="0.25">
      <c r="B203" s="7"/>
    </row>
    <row r="204" spans="2:2" hidden="1" x14ac:dyDescent="0.25"/>
    <row r="205" spans="2:2" hidden="1" x14ac:dyDescent="0.25">
      <c r="B205" s="1"/>
    </row>
    <row r="206" spans="2:2" hidden="1" x14ac:dyDescent="0.25">
      <c r="B206" s="7"/>
    </row>
    <row r="207" spans="2:2" hidden="1" x14ac:dyDescent="0.25">
      <c r="B207" s="7"/>
    </row>
    <row r="208" spans="2:2" hidden="1" x14ac:dyDescent="0.25">
      <c r="B208" s="7"/>
    </row>
    <row r="209" spans="2:3" hidden="1" x14ac:dyDescent="0.25">
      <c r="B209" s="7"/>
    </row>
    <row r="210" spans="2:3" hidden="1" x14ac:dyDescent="0.25">
      <c r="B210" s="7"/>
    </row>
    <row r="211" spans="2:3" hidden="1" x14ac:dyDescent="0.25">
      <c r="B211" s="7"/>
    </row>
    <row r="212" spans="2:3" hidden="1" x14ac:dyDescent="0.25"/>
    <row r="213" spans="2:3" hidden="1" x14ac:dyDescent="0.25"/>
    <row r="214" spans="2:3" ht="13" hidden="1" x14ac:dyDescent="0.3">
      <c r="B214" s="16"/>
      <c r="C214" s="1"/>
    </row>
    <row r="215" spans="2:3" ht="13" hidden="1" x14ac:dyDescent="0.25">
      <c r="B215" s="17"/>
    </row>
    <row r="216" spans="2:3" ht="13" hidden="1" x14ac:dyDescent="0.3">
      <c r="B216" s="16"/>
    </row>
    <row r="217" spans="2:3" ht="13" hidden="1" x14ac:dyDescent="0.3">
      <c r="B217" s="16"/>
    </row>
    <row r="218" spans="2:3" ht="13" hidden="1" x14ac:dyDescent="0.3">
      <c r="B218" s="16"/>
    </row>
  </sheetData>
  <dataValidations count="1">
    <dataValidation showInputMessage="1" showErrorMessage="1" prompt="Accepts input from user" sqref="C4 B8:B18 B22:B32 B36:C46 B50:C59 B62:B64" xr:uid="{00000000-0002-0000-0700-000000000000}"/>
  </dataValidations>
  <printOptions horizontalCentered="1"/>
  <pageMargins left="0.2" right="0.2" top="0.25" bottom="0.25" header="0.3" footer="0.3"/>
  <pageSetup scale="55" fitToHeight="0" orientation="portrait" r:id="rId1"/>
  <tableParts count="5">
    <tablePart r:id="rId2"/>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7" tint="0.59999389629810485"/>
  </sheetPr>
  <dimension ref="A1:AQ43"/>
  <sheetViews>
    <sheetView zoomScale="80" zoomScaleNormal="80" workbookViewId="0">
      <pane xSplit="2" ySplit="2" topLeftCell="C3" activePane="bottomRight" state="frozen"/>
      <selection activeCell="B1" sqref="B1"/>
      <selection pane="topRight" activeCell="C1" sqref="C1"/>
      <selection pane="bottomLeft" activeCell="B3" sqref="B3"/>
      <selection pane="bottomRight" activeCell="C3" sqref="C3"/>
    </sheetView>
  </sheetViews>
  <sheetFormatPr defaultColWidth="0" defaultRowHeight="12.5" x14ac:dyDescent="0.25"/>
  <cols>
    <col min="1" max="1" width="5.90625" style="19" hidden="1" customWidth="1"/>
    <col min="2" max="2" width="74.08984375" style="18" customWidth="1"/>
    <col min="3" max="13" width="19.453125" style="18" customWidth="1"/>
    <col min="14" max="14" width="19.453125" style="3" customWidth="1"/>
    <col min="15" max="40" width="19.453125" style="18" customWidth="1"/>
    <col min="41" max="43" width="9.453125" style="18" customWidth="1"/>
    <col min="44" max="16384" width="9.453125" style="18" hidden="1"/>
  </cols>
  <sheetData>
    <row r="1" spans="1:38" ht="19" x14ac:dyDescent="0.25">
      <c r="B1" s="79" t="s">
        <v>388</v>
      </c>
      <c r="E1" s="217"/>
    </row>
    <row r="3" spans="1:38" s="19" customFormat="1" ht="70" x14ac:dyDescent="0.25">
      <c r="B3" s="285" t="s">
        <v>480</v>
      </c>
      <c r="C3" s="287" t="s">
        <v>282</v>
      </c>
      <c r="D3" s="288" t="s">
        <v>283</v>
      </c>
      <c r="E3" s="288" t="s">
        <v>284</v>
      </c>
      <c r="F3" s="288" t="s">
        <v>285</v>
      </c>
      <c r="G3" s="287" t="s">
        <v>286</v>
      </c>
      <c r="H3" s="288" t="s">
        <v>287</v>
      </c>
      <c r="I3" s="288" t="s">
        <v>288</v>
      </c>
      <c r="J3" s="288" t="s">
        <v>289</v>
      </c>
      <c r="K3" s="287" t="s">
        <v>290</v>
      </c>
      <c r="L3" s="288" t="s">
        <v>291</v>
      </c>
      <c r="M3" s="288" t="s">
        <v>292</v>
      </c>
      <c r="N3" s="288" t="s">
        <v>293</v>
      </c>
      <c r="O3" s="287" t="s">
        <v>294</v>
      </c>
      <c r="P3" s="288" t="s">
        <v>295</v>
      </c>
      <c r="Q3" s="288" t="s">
        <v>296</v>
      </c>
      <c r="R3" s="288" t="s">
        <v>297</v>
      </c>
      <c r="S3" s="287" t="s">
        <v>298</v>
      </c>
      <c r="T3" s="288" t="s">
        <v>299</v>
      </c>
      <c r="U3" s="288" t="s">
        <v>300</v>
      </c>
      <c r="V3" s="288" t="s">
        <v>339</v>
      </c>
      <c r="W3" s="287" t="s">
        <v>301</v>
      </c>
      <c r="X3" s="288" t="s">
        <v>302</v>
      </c>
      <c r="Y3" s="288" t="s">
        <v>303</v>
      </c>
      <c r="Z3" s="288" t="s">
        <v>304</v>
      </c>
      <c r="AA3" s="287" t="s">
        <v>305</v>
      </c>
      <c r="AB3" s="288" t="s">
        <v>306</v>
      </c>
      <c r="AC3" s="288" t="s">
        <v>307</v>
      </c>
      <c r="AD3" s="288" t="s">
        <v>308</v>
      </c>
      <c r="AE3" s="287" t="s">
        <v>309</v>
      </c>
      <c r="AF3" s="288" t="s">
        <v>310</v>
      </c>
      <c r="AG3" s="288" t="s">
        <v>311</v>
      </c>
      <c r="AH3" s="288" t="s">
        <v>312</v>
      </c>
      <c r="AI3" s="287" t="s">
        <v>313</v>
      </c>
      <c r="AJ3" s="288" t="s">
        <v>314</v>
      </c>
      <c r="AK3" s="288" t="s">
        <v>315</v>
      </c>
      <c r="AL3" s="288" t="s">
        <v>316</v>
      </c>
    </row>
    <row r="4" spans="1:38" s="4" customFormat="1" ht="16.5" x14ac:dyDescent="0.35">
      <c r="A4" s="8"/>
      <c r="B4" s="334" t="s">
        <v>270</v>
      </c>
      <c r="C4" s="166"/>
      <c r="D4" s="167"/>
      <c r="E4" s="167"/>
      <c r="F4" s="167"/>
      <c r="G4" s="166"/>
      <c r="H4" s="167"/>
      <c r="I4" s="167"/>
      <c r="J4" s="167"/>
      <c r="K4" s="166"/>
      <c r="L4" s="167"/>
      <c r="M4" s="167"/>
      <c r="N4" s="167"/>
      <c r="O4" s="166"/>
      <c r="P4" s="167"/>
      <c r="Q4" s="167"/>
      <c r="R4" s="167"/>
      <c r="S4" s="166"/>
      <c r="T4" s="167"/>
      <c r="U4" s="167"/>
      <c r="V4" s="167"/>
      <c r="W4" s="166"/>
      <c r="X4" s="167"/>
      <c r="Y4" s="167"/>
      <c r="Z4" s="167"/>
      <c r="AA4" s="166"/>
      <c r="AB4" s="167"/>
      <c r="AC4" s="167"/>
      <c r="AD4" s="167"/>
      <c r="AE4" s="166"/>
      <c r="AF4" s="167"/>
      <c r="AG4" s="167"/>
      <c r="AH4" s="167"/>
      <c r="AI4" s="219"/>
      <c r="AJ4" s="220"/>
      <c r="AK4" s="220"/>
      <c r="AL4" s="351"/>
    </row>
    <row r="5" spans="1:38" s="70" customFormat="1" ht="13" x14ac:dyDescent="0.3">
      <c r="A5" s="69"/>
      <c r="B5" s="310" t="s">
        <v>466</v>
      </c>
      <c r="C5" s="236"/>
      <c r="D5" s="237"/>
      <c r="E5" s="237"/>
      <c r="F5" s="237"/>
      <c r="G5" s="236"/>
      <c r="H5" s="237"/>
      <c r="I5" s="237"/>
      <c r="J5" s="237"/>
      <c r="K5" s="236"/>
      <c r="L5" s="237"/>
      <c r="M5" s="237"/>
      <c r="N5" s="237"/>
      <c r="O5" s="236"/>
      <c r="P5" s="237"/>
      <c r="Q5" s="237"/>
      <c r="R5" s="237"/>
      <c r="S5" s="236"/>
      <c r="T5" s="237"/>
      <c r="U5" s="237"/>
      <c r="V5" s="237"/>
      <c r="W5" s="236"/>
      <c r="X5" s="237"/>
      <c r="Y5" s="237"/>
      <c r="Z5" s="237"/>
      <c r="AA5" s="175"/>
      <c r="AB5" s="171"/>
      <c r="AC5" s="171"/>
      <c r="AD5" s="171"/>
      <c r="AE5" s="175"/>
      <c r="AF5" s="171"/>
      <c r="AG5" s="171"/>
      <c r="AH5" s="171"/>
      <c r="AI5" s="242"/>
      <c r="AJ5" s="243"/>
      <c r="AK5" s="243"/>
      <c r="AL5" s="355"/>
    </row>
    <row r="6" spans="1:38" ht="16.5" x14ac:dyDescent="0.35">
      <c r="B6" s="334" t="s">
        <v>271</v>
      </c>
      <c r="C6" s="166"/>
      <c r="D6" s="167"/>
      <c r="E6" s="167"/>
      <c r="F6" s="167"/>
      <c r="G6" s="166"/>
      <c r="H6" s="167"/>
      <c r="I6" s="167"/>
      <c r="J6" s="167"/>
      <c r="K6" s="166"/>
      <c r="L6" s="167"/>
      <c r="M6" s="167"/>
      <c r="N6" s="167"/>
      <c r="O6" s="166"/>
      <c r="P6" s="167"/>
      <c r="Q6" s="167"/>
      <c r="R6" s="167"/>
      <c r="S6" s="166"/>
      <c r="T6" s="167"/>
      <c r="U6" s="167"/>
      <c r="V6" s="167"/>
      <c r="W6" s="166"/>
      <c r="X6" s="167"/>
      <c r="Y6" s="167"/>
      <c r="Z6" s="167"/>
      <c r="AA6" s="166"/>
      <c r="AB6" s="167"/>
      <c r="AC6" s="167"/>
      <c r="AD6" s="167"/>
      <c r="AE6" s="166"/>
      <c r="AF6" s="167"/>
      <c r="AG6" s="167"/>
      <c r="AH6" s="167"/>
      <c r="AI6" s="166"/>
      <c r="AJ6" s="220"/>
      <c r="AK6" s="220"/>
      <c r="AL6" s="351"/>
    </row>
    <row r="7" spans="1:38" s="218" customFormat="1" ht="13" x14ac:dyDescent="0.3">
      <c r="A7" s="30"/>
      <c r="B7" s="277" t="s">
        <v>272</v>
      </c>
      <c r="C7" s="236"/>
      <c r="D7" s="237"/>
      <c r="E7" s="237"/>
      <c r="F7" s="237"/>
      <c r="G7" s="236"/>
      <c r="H7" s="237"/>
      <c r="I7" s="237"/>
      <c r="J7" s="237"/>
      <c r="K7" s="236"/>
      <c r="L7" s="237"/>
      <c r="M7" s="237"/>
      <c r="N7" s="237"/>
      <c r="O7" s="236"/>
      <c r="P7" s="237"/>
      <c r="Q7" s="237"/>
      <c r="R7" s="237"/>
      <c r="S7" s="236"/>
      <c r="T7" s="237"/>
      <c r="U7" s="237"/>
      <c r="V7" s="237"/>
      <c r="W7" s="236"/>
      <c r="X7" s="237"/>
      <c r="Y7" s="237"/>
      <c r="Z7" s="237"/>
      <c r="AA7" s="175"/>
      <c r="AB7" s="171"/>
      <c r="AC7" s="171"/>
      <c r="AD7" s="171"/>
      <c r="AE7" s="175"/>
      <c r="AF7" s="171"/>
      <c r="AG7" s="171"/>
      <c r="AH7" s="171"/>
      <c r="AI7" s="236"/>
      <c r="AJ7" s="237"/>
      <c r="AK7" s="237"/>
      <c r="AL7" s="352"/>
    </row>
    <row r="8" spans="1:38" s="228" customFormat="1" ht="16.5" x14ac:dyDescent="0.35">
      <c r="A8" s="222"/>
      <c r="B8" s="347" t="s">
        <v>412</v>
      </c>
      <c r="C8" s="229"/>
      <c r="D8" s="230"/>
      <c r="E8" s="230"/>
      <c r="F8" s="230"/>
      <c r="G8" s="229"/>
      <c r="H8" s="230"/>
      <c r="I8" s="230"/>
      <c r="J8" s="230"/>
      <c r="K8" s="229"/>
      <c r="L8" s="230"/>
      <c r="M8" s="230"/>
      <c r="N8" s="230"/>
      <c r="O8" s="229"/>
      <c r="P8" s="230"/>
      <c r="Q8" s="230"/>
      <c r="R8" s="230"/>
      <c r="S8" s="229"/>
      <c r="T8" s="230"/>
      <c r="U8" s="230"/>
      <c r="V8" s="230"/>
      <c r="W8" s="229"/>
      <c r="X8" s="230"/>
      <c r="Y8" s="230"/>
      <c r="Z8" s="230"/>
      <c r="AA8" s="229"/>
      <c r="AB8" s="230"/>
      <c r="AC8" s="230"/>
      <c r="AD8" s="230"/>
      <c r="AE8" s="229"/>
      <c r="AF8" s="230"/>
      <c r="AG8" s="230"/>
      <c r="AH8" s="230"/>
      <c r="AI8" s="229"/>
      <c r="AJ8" s="230"/>
      <c r="AK8" s="230"/>
      <c r="AL8" s="353"/>
    </row>
    <row r="9" spans="1:38" s="4" customFormat="1" ht="13" x14ac:dyDescent="0.25">
      <c r="A9" s="8"/>
      <c r="B9" s="312" t="s">
        <v>417</v>
      </c>
      <c r="C9" s="122"/>
      <c r="D9" s="121"/>
      <c r="E9" s="121"/>
      <c r="F9" s="238"/>
      <c r="G9" s="122"/>
      <c r="H9" s="121"/>
      <c r="I9" s="121"/>
      <c r="J9" s="238"/>
      <c r="K9" s="122"/>
      <c r="L9" s="121"/>
      <c r="M9" s="121"/>
      <c r="N9" s="238"/>
      <c r="O9" s="122"/>
      <c r="P9" s="121"/>
      <c r="Q9" s="121"/>
      <c r="R9" s="238"/>
      <c r="S9" s="122"/>
      <c r="T9" s="121"/>
      <c r="U9" s="121"/>
      <c r="V9" s="238"/>
      <c r="W9" s="122"/>
      <c r="X9" s="121"/>
      <c r="Y9" s="121"/>
      <c r="Z9" s="238"/>
      <c r="AA9" s="122"/>
      <c r="AB9" s="121"/>
      <c r="AC9" s="121"/>
      <c r="AD9" s="121"/>
      <c r="AE9" s="122"/>
      <c r="AF9" s="121"/>
      <c r="AG9" s="121"/>
      <c r="AH9" s="121"/>
      <c r="AI9" s="122"/>
      <c r="AJ9" s="121"/>
      <c r="AK9" s="121"/>
      <c r="AL9" s="354"/>
    </row>
    <row r="10" spans="1:38" s="19" customFormat="1" ht="17" thickBot="1" x14ac:dyDescent="0.4">
      <c r="B10" s="334" t="s">
        <v>420</v>
      </c>
      <c r="C10" s="166"/>
      <c r="D10" s="167"/>
      <c r="E10" s="167"/>
      <c r="F10" s="167"/>
      <c r="G10" s="166"/>
      <c r="H10" s="167"/>
      <c r="I10" s="167"/>
      <c r="J10" s="167"/>
      <c r="K10" s="166"/>
      <c r="L10" s="167"/>
      <c r="M10" s="167"/>
      <c r="N10" s="167"/>
      <c r="O10" s="166"/>
      <c r="P10" s="167"/>
      <c r="Q10" s="167"/>
      <c r="R10" s="167"/>
      <c r="S10" s="166"/>
      <c r="T10" s="167"/>
      <c r="U10" s="167"/>
      <c r="V10" s="167"/>
      <c r="W10" s="166"/>
      <c r="X10" s="167"/>
      <c r="Y10" s="167"/>
      <c r="Z10" s="167"/>
      <c r="AA10" s="166"/>
      <c r="AB10" s="167"/>
      <c r="AC10" s="167"/>
      <c r="AD10" s="167"/>
      <c r="AE10" s="166"/>
      <c r="AF10" s="167"/>
      <c r="AG10" s="167"/>
      <c r="AH10" s="167"/>
      <c r="AI10" s="166"/>
      <c r="AJ10" s="220"/>
      <c r="AK10" s="220"/>
      <c r="AL10" s="307"/>
    </row>
    <row r="11" spans="1:38" ht="13" thickTop="1" x14ac:dyDescent="0.25">
      <c r="B11" s="348" t="s">
        <v>421</v>
      </c>
      <c r="C11" s="181"/>
      <c r="D11" s="182"/>
      <c r="E11" s="182"/>
      <c r="F11" s="182"/>
      <c r="G11" s="181"/>
      <c r="H11" s="182"/>
      <c r="I11" s="182"/>
      <c r="J11" s="182"/>
      <c r="K11" s="181"/>
      <c r="L11" s="182"/>
      <c r="M11" s="182"/>
      <c r="N11" s="182"/>
      <c r="O11" s="181"/>
      <c r="P11" s="182"/>
      <c r="Q11" s="182"/>
      <c r="R11" s="182"/>
      <c r="S11" s="181"/>
      <c r="T11" s="182"/>
      <c r="U11" s="182"/>
      <c r="V11" s="182"/>
      <c r="W11" s="181"/>
      <c r="X11" s="182"/>
      <c r="Y11" s="182"/>
      <c r="Z11" s="182"/>
      <c r="AA11" s="130"/>
      <c r="AB11" s="131"/>
      <c r="AC11" s="131"/>
      <c r="AD11" s="131"/>
      <c r="AE11" s="130"/>
      <c r="AF11" s="131"/>
      <c r="AG11" s="131"/>
      <c r="AH11" s="131"/>
      <c r="AI11" s="181"/>
      <c r="AJ11" s="182"/>
      <c r="AK11" s="182"/>
      <c r="AL11" s="182"/>
    </row>
    <row r="12" spans="1:38" s="227" customFormat="1" ht="13" hidden="1" x14ac:dyDescent="0.25">
      <c r="A12" s="222"/>
      <c r="B12" s="349" t="s">
        <v>422</v>
      </c>
      <c r="C12" s="223"/>
      <c r="D12" s="224"/>
      <c r="E12" s="224"/>
      <c r="F12" s="238"/>
      <c r="G12" s="223"/>
      <c r="H12" s="224"/>
      <c r="I12" s="224"/>
      <c r="J12" s="238"/>
      <c r="K12" s="223"/>
      <c r="L12" s="224"/>
      <c r="M12" s="224"/>
      <c r="N12" s="238"/>
      <c r="O12" s="223"/>
      <c r="P12" s="224"/>
      <c r="Q12" s="224"/>
      <c r="R12" s="238"/>
      <c r="S12" s="223"/>
      <c r="T12" s="224"/>
      <c r="U12" s="224"/>
      <c r="V12" s="238"/>
      <c r="W12" s="223"/>
      <c r="X12" s="224"/>
      <c r="Y12" s="224"/>
      <c r="Z12" s="238"/>
      <c r="AA12" s="225"/>
      <c r="AB12" s="226"/>
      <c r="AC12" s="226"/>
      <c r="AD12" s="226"/>
      <c r="AE12" s="225"/>
      <c r="AF12" s="226"/>
      <c r="AG12" s="226"/>
      <c r="AH12" s="226"/>
      <c r="AI12" s="225"/>
      <c r="AJ12" s="224"/>
      <c r="AK12" s="224"/>
      <c r="AL12" s="354"/>
    </row>
    <row r="13" spans="1:38" s="228" customFormat="1" ht="13" hidden="1" x14ac:dyDescent="0.25">
      <c r="A13" s="222"/>
      <c r="B13" s="350" t="s">
        <v>423</v>
      </c>
      <c r="C13" s="225"/>
      <c r="D13" s="226"/>
      <c r="E13" s="226"/>
      <c r="F13" s="237"/>
      <c r="G13" s="225"/>
      <c r="H13" s="226"/>
      <c r="I13" s="226"/>
      <c r="J13" s="237"/>
      <c r="K13" s="225"/>
      <c r="L13" s="226"/>
      <c r="M13" s="226"/>
      <c r="N13" s="237"/>
      <c r="O13" s="225"/>
      <c r="P13" s="226"/>
      <c r="Q13" s="226"/>
      <c r="R13" s="237"/>
      <c r="S13" s="225"/>
      <c r="T13" s="226"/>
      <c r="U13" s="226"/>
      <c r="V13" s="237"/>
      <c r="W13" s="225"/>
      <c r="X13" s="226"/>
      <c r="Y13" s="226"/>
      <c r="Z13" s="237"/>
      <c r="AA13" s="225"/>
      <c r="AB13" s="226"/>
      <c r="AC13" s="226"/>
      <c r="AD13" s="226"/>
      <c r="AE13" s="225"/>
      <c r="AF13" s="226"/>
      <c r="AG13" s="226"/>
      <c r="AH13" s="226"/>
      <c r="AI13" s="225"/>
      <c r="AJ13" s="226"/>
      <c r="AK13" s="226"/>
      <c r="AL13" s="355"/>
    </row>
    <row r="14" spans="1:38" s="218" customFormat="1" ht="26" x14ac:dyDescent="0.3">
      <c r="A14" s="30"/>
      <c r="B14" s="277" t="s">
        <v>424</v>
      </c>
      <c r="C14" s="175"/>
      <c r="D14" s="171"/>
      <c r="E14" s="171"/>
      <c r="F14" s="355"/>
      <c r="G14" s="175"/>
      <c r="H14" s="171"/>
      <c r="I14" s="171"/>
      <c r="J14" s="355"/>
      <c r="K14" s="175"/>
      <c r="L14" s="171"/>
      <c r="M14" s="171"/>
      <c r="N14" s="355"/>
      <c r="O14" s="175"/>
      <c r="P14" s="171"/>
      <c r="Q14" s="171"/>
      <c r="R14" s="355"/>
      <c r="S14" s="175"/>
      <c r="T14" s="171"/>
      <c r="U14" s="171"/>
      <c r="V14" s="355"/>
      <c r="W14" s="175"/>
      <c r="X14" s="171"/>
      <c r="Y14" s="171"/>
      <c r="Z14" s="355"/>
      <c r="AA14" s="175"/>
      <c r="AB14" s="171"/>
      <c r="AC14" s="171"/>
      <c r="AD14" s="171"/>
      <c r="AE14" s="175"/>
      <c r="AF14" s="171"/>
      <c r="AG14" s="171"/>
      <c r="AH14" s="171"/>
      <c r="AI14" s="175"/>
      <c r="AJ14" s="171"/>
      <c r="AK14" s="171"/>
      <c r="AL14" s="355"/>
    </row>
    <row r="15" spans="1:38" ht="13" x14ac:dyDescent="0.25">
      <c r="C15" s="221"/>
      <c r="D15" s="221"/>
      <c r="E15" s="221"/>
    </row>
    <row r="16" spans="1:38" s="234" customFormat="1" x14ac:dyDescent="0.25">
      <c r="A16" s="233"/>
      <c r="N16" s="235"/>
    </row>
    <row r="17" spans="1:38" s="19" customFormat="1" ht="70" x14ac:dyDescent="0.25">
      <c r="B17" s="285" t="s">
        <v>538</v>
      </c>
      <c r="C17" s="287" t="s">
        <v>282</v>
      </c>
      <c r="D17" s="288" t="s">
        <v>283</v>
      </c>
      <c r="E17" s="288" t="s">
        <v>284</v>
      </c>
      <c r="F17" s="288" t="s">
        <v>285</v>
      </c>
      <c r="G17" s="287" t="s">
        <v>286</v>
      </c>
      <c r="H17" s="288" t="s">
        <v>287</v>
      </c>
      <c r="I17" s="288" t="s">
        <v>288</v>
      </c>
      <c r="J17" s="288" t="s">
        <v>289</v>
      </c>
      <c r="K17" s="287" t="s">
        <v>290</v>
      </c>
      <c r="L17" s="288" t="s">
        <v>291</v>
      </c>
      <c r="M17" s="288" t="s">
        <v>292</v>
      </c>
      <c r="N17" s="288" t="s">
        <v>293</v>
      </c>
      <c r="O17" s="287" t="s">
        <v>294</v>
      </c>
      <c r="P17" s="288" t="s">
        <v>295</v>
      </c>
      <c r="Q17" s="288" t="s">
        <v>296</v>
      </c>
      <c r="R17" s="288" t="s">
        <v>297</v>
      </c>
      <c r="S17" s="287" t="s">
        <v>298</v>
      </c>
      <c r="T17" s="288" t="s">
        <v>299</v>
      </c>
      <c r="U17" s="288" t="s">
        <v>300</v>
      </c>
      <c r="V17" s="288" t="s">
        <v>339</v>
      </c>
      <c r="W17" s="287" t="s">
        <v>301</v>
      </c>
      <c r="X17" s="288" t="s">
        <v>302</v>
      </c>
      <c r="Y17" s="288" t="s">
        <v>303</v>
      </c>
      <c r="Z17" s="288" t="s">
        <v>304</v>
      </c>
      <c r="AA17" s="287" t="s">
        <v>305</v>
      </c>
      <c r="AB17" s="288" t="s">
        <v>306</v>
      </c>
      <c r="AC17" s="288" t="s">
        <v>307</v>
      </c>
      <c r="AD17" s="288" t="s">
        <v>308</v>
      </c>
      <c r="AE17" s="287" t="s">
        <v>309</v>
      </c>
      <c r="AF17" s="288" t="s">
        <v>310</v>
      </c>
      <c r="AG17" s="288" t="s">
        <v>311</v>
      </c>
      <c r="AH17" s="288" t="s">
        <v>312</v>
      </c>
      <c r="AI17" s="287" t="s">
        <v>313</v>
      </c>
      <c r="AJ17" s="288" t="s">
        <v>314</v>
      </c>
      <c r="AK17" s="288" t="s">
        <v>315</v>
      </c>
      <c r="AL17" s="288" t="s">
        <v>316</v>
      </c>
    </row>
    <row r="18" spans="1:38" s="4" customFormat="1" ht="16.5" x14ac:dyDescent="0.35">
      <c r="A18" s="8"/>
      <c r="B18" s="358" t="s">
        <v>270</v>
      </c>
      <c r="C18" s="166"/>
      <c r="D18" s="167"/>
      <c r="E18" s="167"/>
      <c r="F18" s="167"/>
      <c r="G18" s="166"/>
      <c r="H18" s="167"/>
      <c r="I18" s="167"/>
      <c r="J18" s="167"/>
      <c r="K18" s="166"/>
      <c r="L18" s="167"/>
      <c r="M18" s="167"/>
      <c r="N18" s="167"/>
      <c r="O18" s="166"/>
      <c r="P18" s="167"/>
      <c r="Q18" s="167"/>
      <c r="R18" s="167"/>
      <c r="S18" s="166"/>
      <c r="T18" s="167"/>
      <c r="U18" s="167"/>
      <c r="V18" s="167"/>
      <c r="W18" s="166"/>
      <c r="X18" s="167"/>
      <c r="Y18" s="167"/>
      <c r="Z18" s="167"/>
      <c r="AA18" s="166"/>
      <c r="AB18" s="167"/>
      <c r="AC18" s="167"/>
      <c r="AD18" s="167"/>
      <c r="AE18" s="166"/>
      <c r="AF18" s="167"/>
      <c r="AG18" s="167"/>
      <c r="AH18" s="167"/>
      <c r="AI18" s="240"/>
      <c r="AJ18" s="241"/>
      <c r="AK18" s="241"/>
      <c r="AL18" s="356"/>
    </row>
    <row r="19" spans="1:38" s="70" customFormat="1" ht="13" x14ac:dyDescent="0.3">
      <c r="A19" s="69"/>
      <c r="B19" s="310" t="s">
        <v>466</v>
      </c>
      <c r="C19" s="236"/>
      <c r="D19" s="237"/>
      <c r="E19" s="237"/>
      <c r="F19" s="237"/>
      <c r="G19" s="236"/>
      <c r="H19" s="237"/>
      <c r="I19" s="237"/>
      <c r="J19" s="237"/>
      <c r="K19" s="236"/>
      <c r="L19" s="237"/>
      <c r="M19" s="237"/>
      <c r="N19" s="237"/>
      <c r="O19" s="236"/>
      <c r="P19" s="237"/>
      <c r="Q19" s="237"/>
      <c r="R19" s="237"/>
      <c r="S19" s="236"/>
      <c r="T19" s="237"/>
      <c r="U19" s="237"/>
      <c r="V19" s="237"/>
      <c r="W19" s="236"/>
      <c r="X19" s="237"/>
      <c r="Y19" s="237"/>
      <c r="Z19" s="237"/>
      <c r="AA19" s="175"/>
      <c r="AB19" s="171"/>
      <c r="AC19" s="171"/>
      <c r="AD19" s="171"/>
      <c r="AE19" s="175"/>
      <c r="AF19" s="171"/>
      <c r="AG19" s="171"/>
      <c r="AH19" s="171"/>
      <c r="AI19" s="242"/>
      <c r="AJ19" s="243"/>
      <c r="AK19" s="243"/>
      <c r="AL19" s="355"/>
    </row>
    <row r="20" spans="1:38" s="70" customFormat="1" ht="16.5" x14ac:dyDescent="0.35">
      <c r="A20" s="69"/>
      <c r="B20" s="358" t="s">
        <v>271</v>
      </c>
      <c r="C20" s="166"/>
      <c r="D20" s="167"/>
      <c r="E20" s="167"/>
      <c r="F20" s="167"/>
      <c r="G20" s="166"/>
      <c r="H20" s="167"/>
      <c r="I20" s="167"/>
      <c r="J20" s="167"/>
      <c r="K20" s="166"/>
      <c r="L20" s="167"/>
      <c r="M20" s="167"/>
      <c r="N20" s="167"/>
      <c r="O20" s="166"/>
      <c r="P20" s="167"/>
      <c r="Q20" s="167"/>
      <c r="R20" s="167"/>
      <c r="S20" s="166"/>
      <c r="T20" s="167"/>
      <c r="U20" s="167"/>
      <c r="V20" s="167"/>
      <c r="W20" s="166"/>
      <c r="X20" s="167"/>
      <c r="Y20" s="167"/>
      <c r="Z20" s="167"/>
      <c r="AA20" s="166"/>
      <c r="AB20" s="167"/>
      <c r="AC20" s="167"/>
      <c r="AD20" s="167"/>
      <c r="AE20" s="166"/>
      <c r="AF20" s="167"/>
      <c r="AG20" s="167"/>
      <c r="AH20" s="167"/>
      <c r="AI20" s="240"/>
      <c r="AJ20" s="241"/>
      <c r="AK20" s="241"/>
      <c r="AL20" s="356"/>
    </row>
    <row r="21" spans="1:38" ht="13" x14ac:dyDescent="0.3">
      <c r="B21" s="277" t="s">
        <v>272</v>
      </c>
      <c r="C21" s="236"/>
      <c r="D21" s="237"/>
      <c r="E21" s="237"/>
      <c r="F21" s="237"/>
      <c r="G21" s="236"/>
      <c r="H21" s="237"/>
      <c r="I21" s="237"/>
      <c r="J21" s="237"/>
      <c r="K21" s="236"/>
      <c r="L21" s="237"/>
      <c r="M21" s="237"/>
      <c r="N21" s="237"/>
      <c r="O21" s="236"/>
      <c r="P21" s="237"/>
      <c r="Q21" s="237"/>
      <c r="R21" s="237"/>
      <c r="S21" s="236"/>
      <c r="T21" s="237"/>
      <c r="U21" s="237"/>
      <c r="V21" s="237"/>
      <c r="W21" s="236"/>
      <c r="X21" s="237"/>
      <c r="Y21" s="237"/>
      <c r="Z21" s="237"/>
      <c r="AA21" s="175"/>
      <c r="AB21" s="171"/>
      <c r="AC21" s="171"/>
      <c r="AD21" s="171"/>
      <c r="AE21" s="175"/>
      <c r="AF21" s="171"/>
      <c r="AG21" s="171"/>
      <c r="AH21" s="171"/>
      <c r="AI21" s="242"/>
      <c r="AJ21" s="243"/>
      <c r="AK21" s="243"/>
      <c r="AL21" s="355"/>
    </row>
    <row r="22" spans="1:38" s="218" customFormat="1" ht="16.5" x14ac:dyDescent="0.35">
      <c r="A22" s="30"/>
      <c r="B22" s="359" t="s">
        <v>412</v>
      </c>
      <c r="C22" s="229"/>
      <c r="D22" s="230"/>
      <c r="E22" s="230"/>
      <c r="F22" s="230"/>
      <c r="G22" s="229"/>
      <c r="H22" s="230"/>
      <c r="I22" s="230"/>
      <c r="J22" s="230"/>
      <c r="K22" s="229"/>
      <c r="L22" s="230"/>
      <c r="M22" s="230"/>
      <c r="N22" s="230"/>
      <c r="O22" s="229"/>
      <c r="P22" s="230"/>
      <c r="Q22" s="230"/>
      <c r="R22" s="230"/>
      <c r="S22" s="229"/>
      <c r="T22" s="230"/>
      <c r="U22" s="230"/>
      <c r="V22" s="230"/>
      <c r="W22" s="229"/>
      <c r="X22" s="230"/>
      <c r="Y22" s="230"/>
      <c r="Z22" s="230"/>
      <c r="AA22" s="229"/>
      <c r="AB22" s="230"/>
      <c r="AC22" s="230"/>
      <c r="AD22" s="230"/>
      <c r="AE22" s="229"/>
      <c r="AF22" s="230"/>
      <c r="AG22" s="230"/>
      <c r="AH22" s="230"/>
      <c r="AI22" s="244"/>
      <c r="AJ22" s="230"/>
      <c r="AK22" s="230"/>
      <c r="AL22" s="353"/>
    </row>
    <row r="23" spans="1:38" s="228" customFormat="1" ht="13" x14ac:dyDescent="0.25">
      <c r="A23" s="222"/>
      <c r="B23" s="312" t="s">
        <v>417</v>
      </c>
      <c r="C23" s="231"/>
      <c r="D23" s="232"/>
      <c r="E23" s="232"/>
      <c r="F23" s="238"/>
      <c r="G23" s="231"/>
      <c r="H23" s="232"/>
      <c r="I23" s="232"/>
      <c r="J23" s="238"/>
      <c r="K23" s="122"/>
      <c r="L23" s="121"/>
      <c r="M23" s="121"/>
      <c r="N23" s="238"/>
      <c r="O23" s="122"/>
      <c r="P23" s="121"/>
      <c r="Q23" s="121"/>
      <c r="R23" s="238"/>
      <c r="S23" s="122"/>
      <c r="T23" s="121"/>
      <c r="U23" s="121"/>
      <c r="V23" s="238"/>
      <c r="W23" s="122"/>
      <c r="X23" s="121"/>
      <c r="Y23" s="121"/>
      <c r="Z23" s="238"/>
      <c r="AA23" s="122"/>
      <c r="AB23" s="121"/>
      <c r="AC23" s="121"/>
      <c r="AD23" s="121"/>
      <c r="AE23" s="122"/>
      <c r="AF23" s="121"/>
      <c r="AG23" s="121"/>
      <c r="AH23" s="121"/>
      <c r="AI23" s="122"/>
      <c r="AJ23" s="121"/>
      <c r="AK23" s="121"/>
      <c r="AL23" s="354"/>
    </row>
    <row r="24" spans="1:38" s="4" customFormat="1" ht="17" thickBot="1" x14ac:dyDescent="0.4">
      <c r="A24" s="8"/>
      <c r="B24" s="358" t="s">
        <v>420</v>
      </c>
      <c r="C24" s="166"/>
      <c r="D24" s="167"/>
      <c r="E24" s="167"/>
      <c r="F24" s="167"/>
      <c r="G24" s="166"/>
      <c r="H24" s="167"/>
      <c r="I24" s="167"/>
      <c r="J24" s="167"/>
      <c r="K24" s="166"/>
      <c r="L24" s="167"/>
      <c r="M24" s="167"/>
      <c r="N24" s="167"/>
      <c r="O24" s="166"/>
      <c r="P24" s="167"/>
      <c r="Q24" s="167"/>
      <c r="R24" s="167"/>
      <c r="S24" s="166"/>
      <c r="T24" s="167"/>
      <c r="U24" s="167"/>
      <c r="V24" s="167"/>
      <c r="W24" s="166"/>
      <c r="X24" s="167"/>
      <c r="Y24" s="167"/>
      <c r="Z24" s="167"/>
      <c r="AA24" s="166"/>
      <c r="AB24" s="167"/>
      <c r="AC24" s="167"/>
      <c r="AD24" s="167"/>
      <c r="AE24" s="166"/>
      <c r="AF24" s="167"/>
      <c r="AG24" s="167"/>
      <c r="AH24" s="167"/>
      <c r="AI24" s="240"/>
      <c r="AJ24" s="241"/>
      <c r="AK24" s="241"/>
      <c r="AL24" s="356"/>
    </row>
    <row r="25" spans="1:38" s="19" customFormat="1" ht="13" thickTop="1" x14ac:dyDescent="0.25">
      <c r="B25" s="348" t="s">
        <v>421</v>
      </c>
      <c r="C25" s="181"/>
      <c r="D25" s="182"/>
      <c r="E25" s="182"/>
      <c r="F25" s="182"/>
      <c r="G25" s="181"/>
      <c r="H25" s="182"/>
      <c r="I25" s="182"/>
      <c r="J25" s="182"/>
      <c r="K25" s="181"/>
      <c r="L25" s="182"/>
      <c r="M25" s="182"/>
      <c r="N25" s="182"/>
      <c r="O25" s="181"/>
      <c r="P25" s="182"/>
      <c r="Q25" s="182"/>
      <c r="R25" s="182"/>
      <c r="S25" s="181"/>
      <c r="T25" s="182"/>
      <c r="U25" s="182"/>
      <c r="V25" s="182"/>
      <c r="W25" s="181"/>
      <c r="X25" s="182"/>
      <c r="Y25" s="182"/>
      <c r="Z25" s="182"/>
      <c r="AA25" s="130"/>
      <c r="AB25" s="131"/>
      <c r="AC25" s="131"/>
      <c r="AD25" s="131"/>
      <c r="AE25" s="130"/>
      <c r="AF25" s="131"/>
      <c r="AG25" s="131"/>
      <c r="AH25" s="131"/>
      <c r="AI25" s="181"/>
      <c r="AJ25" s="182"/>
      <c r="AK25" s="182"/>
      <c r="AL25" s="182"/>
    </row>
    <row r="26" spans="1:38" ht="13" x14ac:dyDescent="0.25">
      <c r="B26" s="360" t="s">
        <v>422</v>
      </c>
      <c r="C26" s="223"/>
      <c r="D26" s="224"/>
      <c r="E26" s="224"/>
      <c r="F26" s="238"/>
      <c r="G26" s="223"/>
      <c r="H26" s="224"/>
      <c r="I26" s="224"/>
      <c r="J26" s="238"/>
      <c r="K26" s="223"/>
      <c r="L26" s="224"/>
      <c r="M26" s="224"/>
      <c r="N26" s="238"/>
      <c r="O26" s="223"/>
      <c r="P26" s="224"/>
      <c r="Q26" s="224"/>
      <c r="R26" s="238"/>
      <c r="S26" s="223"/>
      <c r="T26" s="224"/>
      <c r="U26" s="224"/>
      <c r="V26" s="238"/>
      <c r="W26" s="223"/>
      <c r="X26" s="224"/>
      <c r="Y26" s="224"/>
      <c r="Z26" s="238"/>
      <c r="AA26" s="225"/>
      <c r="AB26" s="226"/>
      <c r="AC26" s="226"/>
      <c r="AD26" s="226"/>
      <c r="AE26" s="225"/>
      <c r="AF26" s="226"/>
      <c r="AG26" s="226"/>
      <c r="AH26" s="226"/>
      <c r="AI26" s="225"/>
      <c r="AJ26" s="245"/>
      <c r="AK26" s="245"/>
      <c r="AL26" s="354"/>
    </row>
    <row r="27" spans="1:38" s="227" customFormat="1" ht="13.25" hidden="1" customHeight="1" x14ac:dyDescent="0.25">
      <c r="A27" s="222"/>
      <c r="B27" s="297" t="s">
        <v>423</v>
      </c>
      <c r="C27" s="225"/>
      <c r="D27" s="226"/>
      <c r="E27" s="226"/>
      <c r="F27" s="237"/>
      <c r="G27" s="225"/>
      <c r="H27" s="226"/>
      <c r="I27" s="226"/>
      <c r="J27" s="237"/>
      <c r="K27" s="225"/>
      <c r="L27" s="226"/>
      <c r="M27" s="226"/>
      <c r="N27" s="237"/>
      <c r="O27" s="225"/>
      <c r="P27" s="226"/>
      <c r="Q27" s="226"/>
      <c r="R27" s="237"/>
      <c r="S27" s="225"/>
      <c r="T27" s="226"/>
      <c r="U27" s="226"/>
      <c r="V27" s="237"/>
      <c r="W27" s="225"/>
      <c r="X27" s="226"/>
      <c r="Y27" s="226"/>
      <c r="Z27" s="237"/>
      <c r="AA27" s="225"/>
      <c r="AB27" s="226"/>
      <c r="AC27" s="226"/>
      <c r="AD27" s="226"/>
      <c r="AE27" s="225"/>
      <c r="AF27" s="226"/>
      <c r="AG27" s="226"/>
      <c r="AH27" s="226"/>
      <c r="AI27" s="225"/>
      <c r="AJ27" s="226"/>
      <c r="AK27" s="226"/>
      <c r="AL27" s="355"/>
    </row>
    <row r="28" spans="1:38" s="228" customFormat="1" ht="13.25" hidden="1" customHeight="1" x14ac:dyDescent="0.3">
      <c r="A28" s="222"/>
      <c r="B28" s="277" t="s">
        <v>424</v>
      </c>
      <c r="C28" s="175"/>
      <c r="D28" s="171"/>
      <c r="E28" s="171"/>
      <c r="F28" s="237"/>
      <c r="G28" s="175"/>
      <c r="H28" s="171"/>
      <c r="I28" s="171"/>
      <c r="J28" s="237"/>
      <c r="K28" s="175"/>
      <c r="L28" s="171"/>
      <c r="M28" s="171"/>
      <c r="N28" s="237"/>
      <c r="O28" s="175"/>
      <c r="P28" s="171"/>
      <c r="Q28" s="171"/>
      <c r="R28" s="237"/>
      <c r="S28" s="175"/>
      <c r="T28" s="171"/>
      <c r="U28" s="171"/>
      <c r="V28" s="237"/>
      <c r="W28" s="175"/>
      <c r="X28" s="171"/>
      <c r="Y28" s="171"/>
      <c r="Z28" s="237"/>
      <c r="AA28" s="175"/>
      <c r="AB28" s="171"/>
      <c r="AC28" s="171"/>
      <c r="AD28" s="171"/>
      <c r="AE28" s="175"/>
      <c r="AF28" s="171"/>
      <c r="AG28" s="171"/>
      <c r="AH28" s="171"/>
      <c r="AI28" s="175"/>
      <c r="AJ28" s="171"/>
      <c r="AK28" s="171"/>
      <c r="AL28" s="355"/>
    </row>
    <row r="29" spans="1:38" s="218" customFormat="1" ht="13" x14ac:dyDescent="0.3">
      <c r="A29" s="30"/>
      <c r="B29" s="297" t="s">
        <v>468</v>
      </c>
      <c r="C29" s="236"/>
      <c r="D29" s="112"/>
      <c r="E29" s="112"/>
      <c r="F29" s="121"/>
      <c r="G29" s="236"/>
      <c r="H29" s="112"/>
      <c r="I29" s="112"/>
      <c r="J29" s="121"/>
      <c r="K29" s="236"/>
      <c r="L29" s="112"/>
      <c r="M29" s="112"/>
      <c r="N29" s="121"/>
      <c r="O29" s="236"/>
      <c r="P29" s="112"/>
      <c r="Q29" s="112"/>
      <c r="R29" s="121"/>
      <c r="S29" s="236"/>
      <c r="T29" s="112"/>
      <c r="U29" s="112"/>
      <c r="V29" s="121"/>
      <c r="W29" s="236"/>
      <c r="X29" s="112"/>
      <c r="Y29" s="112"/>
      <c r="Z29" s="121"/>
      <c r="AA29" s="122"/>
      <c r="AB29" s="121"/>
      <c r="AC29" s="121"/>
      <c r="AD29" s="121"/>
      <c r="AE29" s="122"/>
      <c r="AF29" s="121"/>
      <c r="AG29" s="121"/>
      <c r="AH29" s="121"/>
      <c r="AI29" s="242"/>
      <c r="AJ29" s="246"/>
      <c r="AK29" s="246"/>
      <c r="AL29" s="121"/>
    </row>
    <row r="30" spans="1:38" ht="13.75" customHeight="1" x14ac:dyDescent="0.3">
      <c r="B30" s="297" t="s">
        <v>425</v>
      </c>
      <c r="C30" s="236"/>
      <c r="D30" s="112"/>
      <c r="E30" s="214"/>
      <c r="F30" s="121"/>
      <c r="G30" s="236"/>
      <c r="H30" s="112" t="s">
        <v>448</v>
      </c>
      <c r="I30" s="214"/>
      <c r="J30" s="121"/>
      <c r="K30" s="236"/>
      <c r="L30" s="112"/>
      <c r="M30" s="214"/>
      <c r="N30" s="121"/>
      <c r="O30" s="236"/>
      <c r="P30" s="112"/>
      <c r="Q30" s="214"/>
      <c r="R30" s="121"/>
      <c r="S30" s="236"/>
      <c r="T30" s="112"/>
      <c r="U30" s="214"/>
      <c r="V30" s="121"/>
      <c r="W30" s="236"/>
      <c r="X30" s="112"/>
      <c r="Y30" s="214"/>
      <c r="Z30" s="121"/>
      <c r="AA30" s="122"/>
      <c r="AB30" s="121"/>
      <c r="AC30" s="121"/>
      <c r="AD30" s="121"/>
      <c r="AE30" s="122"/>
      <c r="AF30" s="121"/>
      <c r="AG30" s="121"/>
      <c r="AH30" s="121"/>
      <c r="AI30" s="242"/>
      <c r="AJ30" s="246"/>
      <c r="AK30" s="214"/>
      <c r="AL30" s="121"/>
    </row>
    <row r="31" spans="1:38" s="218" customFormat="1" ht="13.75" customHeight="1" x14ac:dyDescent="0.3">
      <c r="A31" s="30"/>
      <c r="B31" s="297" t="s">
        <v>426</v>
      </c>
      <c r="C31" s="236"/>
      <c r="D31" s="112"/>
      <c r="E31" s="112"/>
      <c r="F31" s="121"/>
      <c r="G31" s="236"/>
      <c r="H31" s="112"/>
      <c r="I31" s="112"/>
      <c r="J31" s="121"/>
      <c r="K31" s="236"/>
      <c r="L31" s="112"/>
      <c r="M31" s="112"/>
      <c r="N31" s="121"/>
      <c r="O31" s="236"/>
      <c r="P31" s="112"/>
      <c r="Q31" s="112"/>
      <c r="R31" s="121"/>
      <c r="S31" s="236"/>
      <c r="T31" s="112"/>
      <c r="U31" s="112"/>
      <c r="V31" s="121"/>
      <c r="W31" s="236"/>
      <c r="X31" s="112"/>
      <c r="Y31" s="112"/>
      <c r="Z31" s="121"/>
      <c r="AA31" s="122"/>
      <c r="AB31" s="121"/>
      <c r="AC31" s="121"/>
      <c r="AD31" s="121"/>
      <c r="AE31" s="122"/>
      <c r="AF31" s="121"/>
      <c r="AG31" s="121"/>
      <c r="AH31" s="121"/>
      <c r="AI31" s="242"/>
      <c r="AJ31" s="246"/>
      <c r="AK31" s="246"/>
      <c r="AL31" s="121"/>
    </row>
    <row r="32" spans="1:38" s="218" customFormat="1" ht="13" x14ac:dyDescent="0.3">
      <c r="A32" s="30"/>
      <c r="B32" s="314" t="s">
        <v>427</v>
      </c>
      <c r="C32" s="357"/>
      <c r="D32" s="361"/>
      <c r="E32" s="361"/>
      <c r="F32" s="362"/>
      <c r="G32" s="357"/>
      <c r="H32" s="361"/>
      <c r="I32" s="361"/>
      <c r="J32" s="362"/>
      <c r="K32" s="357"/>
      <c r="L32" s="361"/>
      <c r="M32" s="361"/>
      <c r="N32" s="362"/>
      <c r="O32" s="357"/>
      <c r="P32" s="361"/>
      <c r="Q32" s="361"/>
      <c r="R32" s="362"/>
      <c r="S32" s="357"/>
      <c r="T32" s="361"/>
      <c r="U32" s="361"/>
      <c r="V32" s="362"/>
      <c r="W32" s="357"/>
      <c r="X32" s="361"/>
      <c r="Y32" s="361"/>
      <c r="Z32" s="362"/>
      <c r="AA32" s="122"/>
      <c r="AB32" s="121"/>
      <c r="AC32" s="121"/>
      <c r="AD32" s="121"/>
      <c r="AE32" s="122"/>
      <c r="AF32" s="121"/>
      <c r="AG32" s="121"/>
      <c r="AH32" s="121"/>
      <c r="AI32" s="357"/>
      <c r="AJ32" s="361"/>
      <c r="AK32" s="361"/>
      <c r="AL32" s="362"/>
    </row>
    <row r="33" spans="1:38" s="218" customFormat="1" ht="13" x14ac:dyDescent="0.3">
      <c r="A33" s="30"/>
      <c r="B33" s="234"/>
      <c r="C33" s="234"/>
      <c r="D33" s="234"/>
      <c r="E33" s="234"/>
      <c r="F33" s="234"/>
      <c r="G33" s="234"/>
      <c r="H33" s="234"/>
      <c r="I33" s="234"/>
      <c r="J33" s="234"/>
      <c r="K33" s="234"/>
      <c r="L33" s="234"/>
      <c r="M33" s="234"/>
      <c r="N33" s="235"/>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row>
    <row r="34" spans="1:38" s="234" customFormat="1" x14ac:dyDescent="0.25">
      <c r="A34" s="233"/>
      <c r="B34" s="18"/>
      <c r="C34" s="18"/>
      <c r="D34" s="18"/>
      <c r="E34" s="18"/>
      <c r="F34" s="18"/>
      <c r="G34" s="18"/>
      <c r="H34" s="18"/>
      <c r="I34" s="18"/>
      <c r="J34" s="18"/>
      <c r="K34" s="18"/>
      <c r="L34" s="18"/>
      <c r="M34" s="18"/>
      <c r="N34" s="3"/>
      <c r="O34" s="18"/>
      <c r="P34" s="18"/>
      <c r="Q34" s="18"/>
      <c r="R34" s="18"/>
      <c r="S34" s="18"/>
      <c r="T34" s="18"/>
      <c r="U34" s="18"/>
      <c r="V34" s="18"/>
      <c r="W34" s="18"/>
      <c r="X34" s="18"/>
      <c r="Y34" s="18"/>
      <c r="Z34" s="18"/>
      <c r="AA34" s="18"/>
      <c r="AB34" s="18"/>
      <c r="AC34" s="18"/>
      <c r="AD34" s="18"/>
      <c r="AE34" s="18"/>
      <c r="AF34" s="18"/>
      <c r="AG34" s="18"/>
      <c r="AH34" s="18"/>
      <c r="AI34" s="18"/>
      <c r="AJ34" s="18"/>
      <c r="AK34" s="18"/>
      <c r="AL34" s="18"/>
    </row>
    <row r="41" spans="1:38" x14ac:dyDescent="0.25">
      <c r="B41" s="3"/>
      <c r="N41" s="18"/>
    </row>
    <row r="42" spans="1:38" ht="13" x14ac:dyDescent="0.3">
      <c r="A42" s="18"/>
      <c r="B42" s="30"/>
      <c r="N42" s="18"/>
    </row>
    <row r="43" spans="1:38" x14ac:dyDescent="0.25">
      <c r="A43" s="18"/>
    </row>
  </sheetData>
  <conditionalFormatting sqref="G25:J25">
    <cfRule type="cellIs" dxfId="93" priority="27" stopIfTrue="1" operator="lessThan">
      <formula>0</formula>
    </cfRule>
  </conditionalFormatting>
  <conditionalFormatting sqref="O25:R25">
    <cfRule type="cellIs" dxfId="92" priority="25" stopIfTrue="1" operator="lessThan">
      <formula>0</formula>
    </cfRule>
  </conditionalFormatting>
  <conditionalFormatting sqref="D25:F25">
    <cfRule type="cellIs" dxfId="91" priority="28" stopIfTrue="1" operator="lessThan">
      <formula>0</formula>
    </cfRule>
  </conditionalFormatting>
  <conditionalFormatting sqref="K25:N25">
    <cfRule type="cellIs" dxfId="90" priority="26" stopIfTrue="1" operator="lessThan">
      <formula>0</formula>
    </cfRule>
  </conditionalFormatting>
  <conditionalFormatting sqref="S25:V25">
    <cfRule type="cellIs" dxfId="89" priority="24" stopIfTrue="1" operator="lessThan">
      <formula>0</formula>
    </cfRule>
  </conditionalFormatting>
  <conditionalFormatting sqref="W25:Z25">
    <cfRule type="cellIs" dxfId="88" priority="23" stopIfTrue="1" operator="lessThan">
      <formula>0</formula>
    </cfRule>
  </conditionalFormatting>
  <conditionalFormatting sqref="AJ25:AL25">
    <cfRule type="cellIs" dxfId="87" priority="22" stopIfTrue="1" operator="lessThan">
      <formula>0</formula>
    </cfRule>
  </conditionalFormatting>
  <conditionalFormatting sqref="AI25">
    <cfRule type="cellIs" dxfId="86" priority="21" stopIfTrue="1" operator="lessThan">
      <formula>0</formula>
    </cfRule>
  </conditionalFormatting>
  <conditionalFormatting sqref="G11:J11">
    <cfRule type="cellIs" dxfId="85" priority="19" stopIfTrue="1" operator="lessThan">
      <formula>0</formula>
    </cfRule>
  </conditionalFormatting>
  <conditionalFormatting sqref="O11:R11">
    <cfRule type="cellIs" dxfId="84" priority="17" stopIfTrue="1" operator="lessThan">
      <formula>0</formula>
    </cfRule>
  </conditionalFormatting>
  <conditionalFormatting sqref="C11:F11">
    <cfRule type="cellIs" dxfId="83" priority="20" stopIfTrue="1" operator="lessThan">
      <formula>0</formula>
    </cfRule>
  </conditionalFormatting>
  <conditionalFormatting sqref="K11:N11">
    <cfRule type="cellIs" dxfId="82" priority="18" stopIfTrue="1" operator="lessThan">
      <formula>0</formula>
    </cfRule>
  </conditionalFormatting>
  <conditionalFormatting sqref="S11:V11">
    <cfRule type="cellIs" dxfId="81" priority="16" stopIfTrue="1" operator="lessThan">
      <formula>0</formula>
    </cfRule>
  </conditionalFormatting>
  <conditionalFormatting sqref="W11:Z11">
    <cfRule type="cellIs" dxfId="80" priority="15" stopIfTrue="1" operator="lessThan">
      <formula>0</formula>
    </cfRule>
  </conditionalFormatting>
  <conditionalFormatting sqref="AJ11:AL11">
    <cfRule type="cellIs" dxfId="79" priority="4" stopIfTrue="1" operator="lessThan">
      <formula>0</formula>
    </cfRule>
  </conditionalFormatting>
  <conditionalFormatting sqref="C25">
    <cfRule type="cellIs" dxfId="78" priority="2" stopIfTrue="1" operator="lessThan">
      <formula>0</formula>
    </cfRule>
  </conditionalFormatting>
  <conditionalFormatting sqref="AI11">
    <cfRule type="cellIs" dxfId="77" priority="1" stopIfTrue="1" operator="lessThan">
      <formula>0</formula>
    </cfRule>
  </conditionalFormatting>
  <dataValidations count="3">
    <dataValidation allowBlank="1" showInputMessage="1" showErrorMessage="1" prompt="Does not accept input from user" sqref="AI10:AL10 AI24:AL24 AI9:AK9 C26:E28 W26:Y28 O26:Q28 S26:U28 AA28:AK28 W12:Y14 O12:Q14 S12:U14 AA14:AK14 AA4:AH13 AI22:AL22 AI18:AL20 C23:E23 C12:E14 S9:U9 AI8:AL8 C9:E9 G9:I9 O23:Q23 W23:Y23 AI23:AK23 W9:Y9 O9:Q9 S23:U23 C6:Z6 C20:Z20 AI12:AK13 AI26:AK27 C22:Z22 C8:Z8 AA18:AH27 G23:I23 G26:I28 C24:Z24 C18:Z18 K23:M23 K26:M28 G12:I14 C10:Z10 C4:Z4 K9:M9 K12:M14 AI4:AL6" xr:uid="{00000000-0002-0000-0800-000000000000}"/>
    <dataValidation showInputMessage="1" showErrorMessage="1" prompt="Accepts input from user" sqref="AI25:AL25 C11:Z11 C25:Z25 AI11:AL11 E31:E32 D29:D32 E29 I31:I32 H29:H32 I29 M31:M32 L29:L32 M29 Q31:Q32 P29:P32 Q29 U31:U32 T29:T32 U29 Y31:Y32 X29:X32 Y29 AK31:AK32 AJ29:AJ32 AK29" xr:uid="{00000000-0002-0000-0800-000001000000}"/>
    <dataValidation allowBlank="1" showInputMessage="1" showErrorMessage="1" prompt="Accepts input from user" sqref="F26:F28 J26:J28 J12:J14 V26:V28 R26:R28 N26:N28 V12:V14 R12:R14 N12:N14 C21:Z21 Z26:Z28 C7:Z7 Z12:Z14 AI21:AL21 AL26:AL28 C5:Z5 AL9 AI19:AL19 C19:Z19 F9 F23 J23 J9 N9 R9 R23 N23 V9 V23 Z23 Z9 AL23 AI7:AL7 F32 C29:C32 Z32 G29:G32 J32 K29:K32 N32 O29:O32 R32 S29:S32 V32 W29:W32 AI29:AI32 AL32 F12:F14 AL12:AL14 AI5:AL5" xr:uid="{00000000-0002-0000-0800-000002000000}"/>
  </dataValidation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C81B19B3F5A249889819225D0FD066" ma:contentTypeVersion="0" ma:contentTypeDescription="Create a new document." ma:contentTypeScope="" ma:versionID="eb72dc89db98e6ec7c1d6d869e228cb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AEC57B-F62A-4F4B-9F17-8493B708A38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1A23C00-9D2E-42F8-9CAC-DE5ED6A81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53CC74F-29B9-4163-8349-7C80D3A03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26</vt:i4>
      </vt:variant>
    </vt:vector>
  </HeadingPairs>
  <TitlesOfParts>
    <vt:vector size="37" baseType="lpstr">
      <vt:lpstr>Start Here</vt:lpstr>
      <vt:lpstr>Formula Reference</vt:lpstr>
      <vt:lpstr>Company Information</vt:lpstr>
      <vt:lpstr>Pt 1 Summary of Data</vt:lpstr>
      <vt:lpstr>Pt 2 Premium and Claims</vt:lpstr>
      <vt:lpstr>Pt 3 MLR and Rebate Calculation</vt:lpstr>
      <vt:lpstr>Pt 4 Rebate Disbursement</vt:lpstr>
      <vt:lpstr>Pt 5 Additional Responses</vt:lpstr>
      <vt:lpstr>PY Rebate Liability</vt:lpstr>
      <vt:lpstr>Attestation</vt:lpstr>
      <vt:lpstr>Reference Tables</vt:lpstr>
      <vt:lpstr>ColumnTitleRegion1.B7.B18.6</vt:lpstr>
      <vt:lpstr>ColumnTitleRegion2.B21.B32.6</vt:lpstr>
      <vt:lpstr>ColumnTitleRegion4.L2.L52.9</vt:lpstr>
      <vt:lpstr>ColumnTitleRegion5.N2.N4.9</vt:lpstr>
      <vt:lpstr>Attestation!Print_Area</vt:lpstr>
      <vt:lpstr>'Pt 1 Summary of Data'!Print_Area</vt:lpstr>
      <vt:lpstr>'Pt 2 Premium and Claims'!Print_Area</vt:lpstr>
      <vt:lpstr>'Pt 3 MLR and Rebate Calculation'!Print_Area</vt:lpstr>
      <vt:lpstr>'Pt 4 Rebate Disbursement'!Print_Area</vt:lpstr>
      <vt:lpstr>'Formula Reference'!Print_Titles</vt:lpstr>
      <vt:lpstr>'Pt 1 Summary of Data'!Print_Titles</vt:lpstr>
      <vt:lpstr>'Pt 2 Premium and Claims'!Print_Titles</vt:lpstr>
      <vt:lpstr>'Pt 3 MLR and Rebate Calculation'!Print_Titles</vt:lpstr>
      <vt:lpstr>'Pt 4 Rebate Disbursement'!Print_Titles</vt:lpstr>
      <vt:lpstr>TitleRegion1.A2.B48.2</vt:lpstr>
      <vt:lpstr>TitleRegion1.A3.B11.9</vt:lpstr>
      <vt:lpstr>TitleRegion1.B3.AW62.4</vt:lpstr>
      <vt:lpstr>TitleRegion1.B3.C18.3</vt:lpstr>
      <vt:lpstr>TitleRegion2.A16.B20.9</vt:lpstr>
      <vt:lpstr>TitleRegion2.B3.AW58.5</vt:lpstr>
      <vt:lpstr>TitleRegion3.B3.AN63.6</vt:lpstr>
      <vt:lpstr>TitleRegion3.B35.C47.6</vt:lpstr>
      <vt:lpstr>TitleRegion3.D2.J61.9</vt:lpstr>
      <vt:lpstr>TitleRegion4.B3.K22.7</vt:lpstr>
      <vt:lpstr>TitleRegion4.B49.C59.6</vt:lpstr>
      <vt:lpstr>YES_NO_LIST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Calculator and Formula Tool</dc:title>
  <dc:subject>MLR Annual Reporting Form</dc:subject>
  <dc:creator>CMS</dc:creator>
  <cp:keywords>Medical Loss Ratio, MLR, CMS, CCIIO, MLR Reporting Form</cp:keywords>
  <cp:lastModifiedBy>Lisa Arrington</cp:lastModifiedBy>
  <cp:lastPrinted>2017-05-24T10:30:04Z</cp:lastPrinted>
  <dcterms:created xsi:type="dcterms:W3CDTF">2012-03-15T16:14:51Z</dcterms:created>
  <dcterms:modified xsi:type="dcterms:W3CDTF">2023-06-30T20:46:27Z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0x0101001AC81B19B3F5A249889819225D0FD066</vt:lpwstr>
  </property>
  <property fmtid="{D5CDD505-2E9C-101B-9397-08002B2CF9AE}" pid="3" name="_NewReviewCycle">
    <vt:lpwstr/>
  </property>
</Properties>
</file>